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3555" activeTab="2"/>
  </bookViews>
  <sheets>
    <sheet name="Departmental data 20-21" sheetId="1" r:id="rId1"/>
    <sheet name="Tax item data 20-21" sheetId="2" r:id="rId2"/>
    <sheet name="Regional data 20-21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Christina Kibasi</author>
  </authors>
  <commentList>
    <comment ref="C8" authorId="0">
      <text>
        <r>
          <rPr>
            <b/>
            <sz val="9"/>
            <rFont val="Tahoma"/>
            <family val="2"/>
          </rPr>
          <t>Christina Kibasi:</t>
        </r>
        <r>
          <rPr>
            <sz val="9"/>
            <rFont val="Tahoma"/>
            <family val="2"/>
          </rPr>
          <t xml:space="preserve">
On DRD and CED part there is slight diff due to itewise and regionwise diff as it reads in flash report total of 1,267,684.7</t>
        </r>
      </text>
    </comment>
    <comment ref="G5" authorId="0">
      <text>
        <r>
          <rPr>
            <b/>
            <sz val="9"/>
            <rFont val="Tahoma"/>
            <family val="2"/>
          </rPr>
          <t>Christina Kibasi:</t>
        </r>
        <r>
          <rPr>
            <sz val="9"/>
            <rFont val="Tahoma"/>
            <family val="2"/>
          </rPr>
          <t xml:space="preserve">
slight diff of 0.2 from itemwise to regionwise</t>
        </r>
      </text>
    </comment>
    <comment ref="A6" authorId="0">
      <text>
        <r>
          <rPr>
            <b/>
            <sz val="9"/>
            <rFont val="Tahoma"/>
            <family val="2"/>
          </rPr>
          <t>Christina Kibasi:</t>
        </r>
        <r>
          <rPr>
            <sz val="9"/>
            <rFont val="Tahoma"/>
            <family val="2"/>
          </rPr>
          <t xml:space="preserve">
It is gross  exclusive of treasury voucher</t>
        </r>
      </text>
    </comment>
  </commentList>
</comments>
</file>

<file path=xl/sharedStrings.xml><?xml version="1.0" encoding="utf-8"?>
<sst xmlns="http://schemas.openxmlformats.org/spreadsheetml/2006/main" count="857" uniqueCount="505">
  <si>
    <t>Individuals</t>
  </si>
  <si>
    <t>W/Tax (IRMD)</t>
  </si>
  <si>
    <t>Capital Gains Tax</t>
  </si>
  <si>
    <t>Transport</t>
  </si>
  <si>
    <t>W/Tax (G&amp;S)</t>
  </si>
  <si>
    <t>Treasury Bills</t>
  </si>
  <si>
    <t>Rental Tax</t>
  </si>
  <si>
    <t>Gaming Tax</t>
  </si>
  <si>
    <t>Sub-total</t>
  </si>
  <si>
    <t>P.A.Y.E.</t>
  </si>
  <si>
    <t>B. Skills &amp; Dev.Levy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</si>
  <si>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</si>
  <si>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</si>
  <si>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</si>
  <si>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</si>
  <si>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</si>
  <si>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</si>
  <si>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</si>
  <si>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</si>
  <si>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</si>
  <si>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</si>
  <si>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</si>
  <si>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</si>
  <si>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</si>
  <si>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</si>
  <si>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</si>
  <si>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</si>
  <si>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</si>
  <si>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</si>
  <si>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</si>
  <si>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</si>
  <si>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</si>
  <si>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</si>
  <si>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</si>
  <si>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Excise Duty- Local</t>
  </si>
  <si>
    <t>Beer</t>
  </si>
  <si>
    <t>Sub-Total</t>
  </si>
  <si>
    <t>VAT-Local</t>
  </si>
  <si>
    <t>Others</t>
  </si>
  <si>
    <t>Motor Vehicle Taxes</t>
  </si>
  <si>
    <t>Stamp Duty</t>
  </si>
  <si>
    <t>Sub Total</t>
  </si>
  <si>
    <t>Treasury Voucher</t>
  </si>
  <si>
    <t>D'Salaam SC</t>
  </si>
  <si>
    <t>MJKNIA</t>
  </si>
  <si>
    <t>Less Transfers to refunds A/C</t>
  </si>
  <si>
    <t>PAYE</t>
  </si>
  <si>
    <t>DEPARTMENT</t>
  </si>
  <si>
    <t>Customs and Excise</t>
  </si>
  <si>
    <t>Large Taxpayers</t>
  </si>
  <si>
    <t>Add:Treasury Voucher</t>
  </si>
  <si>
    <t>TAX ITEM</t>
  </si>
  <si>
    <t>Domestic Revenue</t>
  </si>
  <si>
    <t>W/Tax on IRMD</t>
  </si>
  <si>
    <t>Direct Taxes</t>
  </si>
  <si>
    <t>Add: Treasury Vouchers</t>
  </si>
  <si>
    <t>Source: Tanzania Revenue Authority</t>
  </si>
  <si>
    <t>Non-Tax Revenue</t>
  </si>
  <si>
    <t>TOTAL (NET)</t>
  </si>
  <si>
    <t>TOTAL (GROSS)</t>
  </si>
  <si>
    <t>Total</t>
  </si>
  <si>
    <t>Less Transfers to refunds A/C &amp; VAT</t>
  </si>
  <si>
    <t>Bottled water</t>
  </si>
  <si>
    <t>NON-TAX  REVENUE</t>
  </si>
  <si>
    <t>Less: Income Tax Refunds</t>
  </si>
  <si>
    <t xml:space="preserve">Less: VAT Refunds </t>
  </si>
  <si>
    <t>Spirits</t>
  </si>
  <si>
    <t>Entertainment (Music and films tapes)</t>
  </si>
  <si>
    <t>Cigarette</t>
  </si>
  <si>
    <t>Soft drinks</t>
  </si>
  <si>
    <t>Less: VAT Refunds</t>
  </si>
  <si>
    <t>Add:Treasury V.</t>
  </si>
  <si>
    <t>TOTAL 1</t>
  </si>
  <si>
    <t>Less:Transfer to ZRB</t>
  </si>
  <si>
    <t>VAT from rent on leased building</t>
  </si>
  <si>
    <t>Less:  Refunds to ZRB</t>
  </si>
  <si>
    <t>Less: VAT Mining</t>
  </si>
  <si>
    <t>Bed night Levy</t>
  </si>
  <si>
    <t>VAT on Other Services</t>
  </si>
  <si>
    <t>Bed service Levy</t>
  </si>
  <si>
    <t>VAT on Textiles</t>
  </si>
  <si>
    <t>VAT on Konyagi</t>
  </si>
  <si>
    <t>VAT on Spirits</t>
  </si>
  <si>
    <t>VAT on Wines and Liquor</t>
  </si>
  <si>
    <t>VAT on Metal Products</t>
  </si>
  <si>
    <t>VAT on Plastics</t>
  </si>
  <si>
    <t>VAT on Furniture and Wood Products</t>
  </si>
  <si>
    <t>VAT on MV Spares and Bicycles</t>
  </si>
  <si>
    <t>VAT on Forestry Products</t>
  </si>
  <si>
    <t>VAT on Bottled Water</t>
  </si>
  <si>
    <t>VAT on Kibuku</t>
  </si>
  <si>
    <t>VAT on Soaps and Detergents</t>
  </si>
  <si>
    <t>VAT on Electrical Products</t>
  </si>
  <si>
    <t>VAT on Petroleum</t>
  </si>
  <si>
    <t>VAT on Cooking Oil</t>
  </si>
  <si>
    <t>VAT on Wheat and Flour</t>
  </si>
  <si>
    <t>VAT on Tea and Coffee</t>
  </si>
  <si>
    <t>VAT on Paper and Paper Products</t>
  </si>
  <si>
    <t>VAT on Tyres and Tubes</t>
  </si>
  <si>
    <t>VAT on Perfumes and Cosmetics</t>
  </si>
  <si>
    <t>VAT on Leather Products</t>
  </si>
  <si>
    <t>VAT on Other Chemicals</t>
  </si>
  <si>
    <t>VAT on Paints</t>
  </si>
  <si>
    <t>VAT on Locally Assembled MVs</t>
  </si>
  <si>
    <t>VAT on Milk and Milk Products</t>
  </si>
  <si>
    <t>VAT on Sweets and Confectioneries</t>
  </si>
  <si>
    <t>VAT on Bread and Biscuits</t>
  </si>
  <si>
    <t>VAT on Fruit juices</t>
  </si>
  <si>
    <t>VAT on Matches</t>
  </si>
  <si>
    <t>VAT on Aluminium</t>
  </si>
  <si>
    <t>VAT on Cotton and Kapok</t>
  </si>
  <si>
    <t>VAT on Agricultural Products</t>
  </si>
  <si>
    <t>VAT on Fish Products</t>
  </si>
  <si>
    <t>VAT on Roofing Materials</t>
  </si>
  <si>
    <t>VAT on Salt</t>
  </si>
  <si>
    <t>VAT on Nails</t>
  </si>
  <si>
    <t>VAT on Medicines</t>
  </si>
  <si>
    <t>VAT on Retailers</t>
  </si>
  <si>
    <t>VAT on Wholesalers</t>
  </si>
  <si>
    <t>VAT on Transport</t>
  </si>
  <si>
    <t>VAT on  Hotel Services</t>
  </si>
  <si>
    <t>VAT on Catering Services</t>
  </si>
  <si>
    <t>VAT on Building Contractors</t>
  </si>
  <si>
    <t>VAT on Electrical Contractors</t>
  </si>
  <si>
    <t>VAT on Engineering Services</t>
  </si>
  <si>
    <t>VAT on Accountants</t>
  </si>
  <si>
    <t>VAT on Consultancy</t>
  </si>
  <si>
    <t>VAT on Clearing and Forwarding</t>
  </si>
  <si>
    <t>VAT on Vehicle Repairs</t>
  </si>
  <si>
    <t>VAT on Tour Operators</t>
  </si>
  <si>
    <t>VAT on Radios and Television</t>
  </si>
  <si>
    <t>VAT on Security Services</t>
  </si>
  <si>
    <t>VAT on Laundry and Dry Cleaners</t>
  </si>
  <si>
    <t>VAT on Photo Studios</t>
  </si>
  <si>
    <t>VAT on Fitness Centres</t>
  </si>
  <si>
    <t>VAT on Hair Saloon</t>
  </si>
  <si>
    <t>VAT on Tailoring Marts</t>
  </si>
  <si>
    <t>VAT on Secretarial Services</t>
  </si>
  <si>
    <t>VAT on Architectural</t>
  </si>
  <si>
    <t>VAT on Courier Services</t>
  </si>
  <si>
    <t>VAT on Fumigation Services</t>
  </si>
  <si>
    <t>VAT on Appliances Repair</t>
  </si>
  <si>
    <t>VAT on Boat Charterers</t>
  </si>
  <si>
    <t>VAT on Car Rentals</t>
  </si>
  <si>
    <t>VAT on Air Charters</t>
  </si>
  <si>
    <t>VAT on Quantity Surveyors</t>
  </si>
  <si>
    <t>VAT on Valuation Services</t>
  </si>
  <si>
    <t>VAT on Driving Schools</t>
  </si>
  <si>
    <t>VAT on Jewellers</t>
  </si>
  <si>
    <t>VAT on Telex and Faxs</t>
  </si>
  <si>
    <t>VAT on leased building</t>
  </si>
  <si>
    <t>VAT on Cargo services</t>
  </si>
  <si>
    <t>VAT on Hotel levy</t>
  </si>
  <si>
    <t>VAT on Advocates</t>
  </si>
  <si>
    <t>VAT on Auctioneers</t>
  </si>
  <si>
    <t>VAT on Beer</t>
  </si>
  <si>
    <t>VAT on Cigarette</t>
  </si>
  <si>
    <t>VAT on Soft drinks</t>
  </si>
  <si>
    <t>VAT on Cement</t>
  </si>
  <si>
    <t>VAT on Sugar</t>
  </si>
  <si>
    <t>VAT on Electricity</t>
  </si>
  <si>
    <t>VAT on Telephone</t>
  </si>
  <si>
    <t>VAT on Furniture and VAT on Wood Products</t>
  </si>
  <si>
    <t>VAT on MV Spares and Bicycle</t>
  </si>
  <si>
    <t>VAT on Electrical VAT on Electrical Products</t>
  </si>
  <si>
    <t>VAT on  Paper and Paper Prod</t>
  </si>
  <si>
    <t>VAT on Fruit Juices</t>
  </si>
  <si>
    <t>Ltd Coys &amp; Parastatals</t>
  </si>
  <si>
    <t>Shipping</t>
  </si>
  <si>
    <t>Other Direct Taxes</t>
  </si>
  <si>
    <t>W/Tax Ins. Comm.</t>
  </si>
  <si>
    <t>W/Tax Bank Int.</t>
  </si>
  <si>
    <t>Wine and Liquor</t>
  </si>
  <si>
    <t>Excise on Cigarrete</t>
  </si>
  <si>
    <t>1.   Import Duty</t>
  </si>
  <si>
    <t>Export Duty &amp; Levy</t>
  </si>
  <si>
    <t>Processing Fee-dry cargo-TRA</t>
  </si>
  <si>
    <t>Processing Fee-REA</t>
  </si>
  <si>
    <t>2.   Excise Duty - Imports</t>
  </si>
  <si>
    <t xml:space="preserve">   Excise Duty Imports</t>
  </si>
  <si>
    <t xml:space="preserve">   Excise Duty Petroleum</t>
  </si>
  <si>
    <t xml:space="preserve">   VAT-Imports</t>
  </si>
  <si>
    <t xml:space="preserve">   Fuel Levy</t>
  </si>
  <si>
    <t xml:space="preserve">   Petroleum fee-REA</t>
  </si>
  <si>
    <t xml:space="preserve">   Transit Fees</t>
  </si>
  <si>
    <t xml:space="preserve">   Auction Sales</t>
  </si>
  <si>
    <t xml:space="preserve">   Sales of Stores</t>
  </si>
  <si>
    <t xml:space="preserve">   Printing &amp; Publications</t>
  </si>
  <si>
    <t xml:space="preserve">   Customs Werehouse Rent</t>
  </si>
  <si>
    <t xml:space="preserve">   Customs Agency Fees</t>
  </si>
  <si>
    <t>Less Transfers to refunds</t>
  </si>
  <si>
    <t>Natural Gas (Industrial use)</t>
  </si>
  <si>
    <t>Spirits &amp; Konyagi</t>
  </si>
  <si>
    <t>Fruits juices</t>
  </si>
  <si>
    <t>Corporation Tax</t>
  </si>
  <si>
    <t>Skills and Development Levy*</t>
  </si>
  <si>
    <t>Rental tax</t>
  </si>
  <si>
    <t>W/Tax on Goods &amp; Services</t>
  </si>
  <si>
    <t>W/Tax on Bank Interest</t>
  </si>
  <si>
    <t>Other W/TAXES</t>
  </si>
  <si>
    <t>Less:Transfer to Vendor (MV D/Licence)</t>
  </si>
  <si>
    <t>Less:Processing Fee-dry cargo-TRA</t>
  </si>
  <si>
    <t>Import Duty (Non-Petroleum imports)</t>
  </si>
  <si>
    <t>Less:  Transfer of Refunds</t>
  </si>
  <si>
    <t>Less VETA</t>
  </si>
  <si>
    <t>Less:  Bed Nigt Service Levy</t>
  </si>
  <si>
    <t>Less: Bed Night Levy</t>
  </si>
  <si>
    <t>Less:transfer to VETA &amp; Others</t>
  </si>
  <si>
    <t>Less: VAT refunds</t>
  </si>
  <si>
    <t>Less: Transfers to VETA &amp; Vendor (MV D/licence)</t>
  </si>
  <si>
    <t>Less:Processing Fees-Dry cargo-TRA; Wet cargo; &amp; Export Levy -Cashewnut Board</t>
  </si>
  <si>
    <t xml:space="preserve">    Add: Tax Refunds returned</t>
  </si>
  <si>
    <t>Add: Tax Refund Returned</t>
  </si>
  <si>
    <t>VAT on Cigarattes</t>
  </si>
  <si>
    <t>Add Tax refunds returned</t>
  </si>
  <si>
    <t>Railway Development Levy</t>
  </si>
  <si>
    <t>Water supply and sanitation</t>
  </si>
  <si>
    <t>Less:Processing Fee-REA</t>
  </si>
  <si>
    <t>Less: Export Levy- Cashewnut Board</t>
  </si>
  <si>
    <t>Excise Duty- on money transfers</t>
  </si>
  <si>
    <t>Add: Tax Refunds Returned</t>
  </si>
  <si>
    <t>DSTV</t>
  </si>
  <si>
    <t>TOTAL 2</t>
  </si>
  <si>
    <t>Less:Transf. to Vendor (MV D/Licence)</t>
  </si>
  <si>
    <t>4th Quarter 2015/16</t>
  </si>
  <si>
    <t>Unkown Transfer</t>
  </si>
  <si>
    <t>Kariakoo</t>
  </si>
  <si>
    <t>Kahama</t>
  </si>
  <si>
    <t>Geita</t>
  </si>
  <si>
    <t>Katavi</t>
  </si>
  <si>
    <t>Njombe</t>
  </si>
  <si>
    <t>Songwe</t>
  </si>
  <si>
    <t>Simiyu</t>
  </si>
  <si>
    <t>Natural Resources Payments</t>
  </si>
  <si>
    <t>VAT on Ceramic Products</t>
  </si>
  <si>
    <t xml:space="preserve">   Other Collections</t>
  </si>
  <si>
    <t>Perfumes &amp;Cosmetics</t>
  </si>
  <si>
    <t>Telecoms Services</t>
  </si>
  <si>
    <t>VAT on locally Assembed MVs</t>
  </si>
  <si>
    <t>VAT on Milk and Milk Product</t>
  </si>
  <si>
    <t>VAT on air cargo services</t>
  </si>
  <si>
    <t>Natural resources Payments</t>
  </si>
  <si>
    <t>TOTAL(NET)</t>
  </si>
  <si>
    <t>TOTAL(GROSS)</t>
  </si>
  <si>
    <t>O/W Fire inspection fees</t>
  </si>
  <si>
    <t>Internet data</t>
  </si>
  <si>
    <t>Non Tax Revenue</t>
  </si>
  <si>
    <t>Property tax</t>
  </si>
  <si>
    <t>Billboard fee</t>
  </si>
  <si>
    <t xml:space="preserve"> </t>
  </si>
  <si>
    <t>Ushuru na Forodha</t>
  </si>
  <si>
    <t>Walipa Kodi Wakubwa</t>
  </si>
  <si>
    <t>JUMLA (GHAFI)</t>
  </si>
  <si>
    <t>Ongeza: Vocha za Hazina</t>
  </si>
  <si>
    <t>JUMLA 1</t>
  </si>
  <si>
    <t>Ondoa: Hamisho la marejesho</t>
  </si>
  <si>
    <t>Ondoa:  Marejesho ya VAT</t>
  </si>
  <si>
    <t>Ondoa: Hamisha kwenda ZBR</t>
  </si>
  <si>
    <t>Ondoa: Hamisho kwenda VETA &amp; Mchuuzi (Leseni ya Udereva)</t>
  </si>
  <si>
    <t>Ondoa: Ada ya Kushughulikia -  Mizigo isiyo vimiminika- TRA,  mizigo ya vimiminika; &amp; ada ya - bodi ya Korosho</t>
  </si>
  <si>
    <t>Ondoa:  Ada kwa Kitanda</t>
  </si>
  <si>
    <t>Hamisho lisilofahamika</t>
  </si>
  <si>
    <t xml:space="preserve">Ongeza: Marejesho ya Kodi </t>
  </si>
  <si>
    <t>JUMLA  2</t>
  </si>
  <si>
    <t>JUMLA (HALISI)</t>
  </si>
  <si>
    <t xml:space="preserve"> Chanzo: Mamlaka ya Mapato Tanzania</t>
  </si>
  <si>
    <t>Kodi ya Moja kwa Moja (kwa Vipengele) - Idara ya Mapato ya Ndani kwa 2018/2019    Milioni TSHS.</t>
  </si>
  <si>
    <t>Kampuni zenye Dhima ya Ukomo na Mashirika ya Umma</t>
  </si>
  <si>
    <t>Watu Binafsi</t>
  </si>
  <si>
    <t>Kodi ya Zuio (IRMD)</t>
  </si>
  <si>
    <t>Kodi ya Ongezeko la Mtaji</t>
  </si>
  <si>
    <t>Usafirishaji Majini</t>
  </si>
  <si>
    <t>Usafirishaji</t>
  </si>
  <si>
    <t>Kodi Nyingine za Moja kwa Moja</t>
  </si>
  <si>
    <t>Kodi ya Zuio Bidhaa na Huduma</t>
  </si>
  <si>
    <t>Kodi ya Zuio Asilimia ya Faida Bima</t>
  </si>
  <si>
    <t>Kodi ya Zuio Riba ya Benki</t>
  </si>
  <si>
    <t>Hawala za Fedha</t>
  </si>
  <si>
    <t>Kodi ya Pango</t>
  </si>
  <si>
    <t>Kodi ya Kitanda</t>
  </si>
  <si>
    <t>Jumla Ndogo</t>
  </si>
  <si>
    <t>Kodi ya Mshahara</t>
  </si>
  <si>
    <t>Kodi ya Maendeleo na Ujuzi</t>
  </si>
  <si>
    <t>Ondoa: Marejesho ya Kodi ya Mapato</t>
  </si>
  <si>
    <t>Ondoa: Kodi ya Kitanda usiku</t>
  </si>
  <si>
    <t>Ondoa: Hamisho kwenda VETA &amp; Kwingineko</t>
  </si>
  <si>
    <t>Chanzo: Mamlaka ya Mapato Tanzania</t>
  </si>
  <si>
    <t>Kodi ya michezo ya kubahatisha</t>
  </si>
  <si>
    <t>Kodi ya Malipo ya maliasili</t>
  </si>
  <si>
    <t>Kodi Isiyo ya Moja kwa Moja (Kwa Vipengele) - Idara ya Mapato ya Ndani kwa 2018/2019</t>
  </si>
  <si>
    <t>KIPENGELE CHA KODI</t>
  </si>
  <si>
    <t>Ushuru - Ndani</t>
  </si>
  <si>
    <t>Maji ya Chupa</t>
  </si>
  <si>
    <t>Spiriti</t>
  </si>
  <si>
    <t>Vinywaji Baridi</t>
  </si>
  <si>
    <t>Mvinyo na Pombe Kali</t>
  </si>
  <si>
    <t>Ushuru wa Sigara</t>
  </si>
  <si>
    <t>Burudani (Tepu za Muziki na Filamu)</t>
  </si>
  <si>
    <t>Vinginevyo</t>
  </si>
  <si>
    <t>VAT- Ndani</t>
  </si>
  <si>
    <t>VAT Katika Sigara</t>
  </si>
  <si>
    <t>VAT katika Nguo</t>
  </si>
  <si>
    <t>VAT katika Konyagi</t>
  </si>
  <si>
    <t>VAT katika Spiriti</t>
  </si>
  <si>
    <t>VAT katika Mvinyo na Pombe Kali</t>
  </si>
  <si>
    <t>VAT katika Bidhaa za Chuma</t>
  </si>
  <si>
    <t>VAT katika Plastiki</t>
  </si>
  <si>
    <t>VAT katika Samani na Bidhaa za Mbao</t>
  </si>
  <si>
    <t>VAT katika Spea za Vyombo vya Moto na Baiskeli</t>
  </si>
  <si>
    <t>VAT katika Bidhaa za Misitu</t>
  </si>
  <si>
    <t>VAT katika Mji ya Chupa</t>
  </si>
  <si>
    <t>VAT katika Kibuku</t>
  </si>
  <si>
    <t>VAT katika Sabuni Mbalimbali</t>
  </si>
  <si>
    <t>VAT katika Bidhaa za Umeme</t>
  </si>
  <si>
    <t>VAT katika Petroli</t>
  </si>
  <si>
    <t>VAT katika Mafuta ya Kupikia</t>
  </si>
  <si>
    <t>VAT katika Ngano na Unga</t>
  </si>
  <si>
    <t>VAT katika Chai na Kahawa</t>
  </si>
  <si>
    <t>VAT katika Karatasi na Bidhaa za Karatasi</t>
  </si>
  <si>
    <t>VAT katika Matairi na Tyubu</t>
  </si>
  <si>
    <t>VAT katika Manukato na Vipodozi</t>
  </si>
  <si>
    <t>VAT katika Bidhaa za Ngozi</t>
  </si>
  <si>
    <t>VAT katika Kemikali Nyingine</t>
  </si>
  <si>
    <t>VAT katika Rangi</t>
  </si>
  <si>
    <t>VAT katika Vyombo vya Moto Vilivyounganishwa Nchini</t>
  </si>
  <si>
    <t>VAT katika Maziwa na Bidhaa za Maziwa</t>
  </si>
  <si>
    <t>VAT katika Pipi na Tamutamu</t>
  </si>
  <si>
    <t>VAT katika Mikate na Biskuti</t>
  </si>
  <si>
    <t>VAT katika Maji ya Matunda</t>
  </si>
  <si>
    <t>VAT katika Bidhaa za Kauri</t>
  </si>
  <si>
    <t>VAT katika Alumini</t>
  </si>
  <si>
    <t>VAT katika Pamba na Sufi</t>
  </si>
  <si>
    <t>VAT katika Bidhaa za Kilimo</t>
  </si>
  <si>
    <t>VAT katika Bidhaa za Samaki</t>
  </si>
  <si>
    <t>VAT katika Vifaa vya Kuezekea</t>
  </si>
  <si>
    <t>VAT katika Chumvi</t>
  </si>
  <si>
    <t>VAT katika Misumari</t>
  </si>
  <si>
    <t>VAT katika Madawa</t>
  </si>
  <si>
    <t>VAT kwa Wauza Rejareja</t>
  </si>
  <si>
    <t>VAT kwa Wauza Jumla</t>
  </si>
  <si>
    <t>VAT katika Usafirishaji</t>
  </si>
  <si>
    <t>VAT katika Huduma za Hoteli</t>
  </si>
  <si>
    <t>VAT katika Huduma za Upishi</t>
  </si>
  <si>
    <t>VAT kwa Makandarasi wa Ujenzi</t>
  </si>
  <si>
    <t>VAT kwa Makandarasi wa Umeme</t>
  </si>
  <si>
    <t>VAT katika Huduma za Uhandisi</t>
  </si>
  <si>
    <t>VAT kwa Wahasibu</t>
  </si>
  <si>
    <t>VAT katika Ushauri</t>
  </si>
  <si>
    <t>VAT katika Upokeaji na Uondoshaji wa Mizigo</t>
  </si>
  <si>
    <t>VAT katika Ukarabati wa Magari</t>
  </si>
  <si>
    <t>VAT kwa Watoa Huduma za Utalii</t>
  </si>
  <si>
    <t>VAT katika Redio na Televisheni</t>
  </si>
  <si>
    <t>VAT katika Huduma za Ulinzi</t>
  </si>
  <si>
    <t>VAT Huduma za Kufua Nguo</t>
  </si>
  <si>
    <t>VAT katika Studio za Picha</t>
  </si>
  <si>
    <t>VAT kwa Vituo vya Mazoezi</t>
  </si>
  <si>
    <t>VAT katika Kituo cha Huduma za Nywele</t>
  </si>
  <si>
    <t>VAT kwa Mafundi Cherehani</t>
  </si>
  <si>
    <t>VAT katika Huduma za Uchapaji</t>
  </si>
  <si>
    <t>VAT katika Usanifu Majenzi</t>
  </si>
  <si>
    <t>VAT katika Huduma za Usafirishaji wa Vifurushi</t>
  </si>
  <si>
    <t>VAT katika Huduma za Kuua Wadudu</t>
  </si>
  <si>
    <t>VAT katika Ukarabati wa Vifaa</t>
  </si>
  <si>
    <t>VAT kwa Wakodishaji Boti</t>
  </si>
  <si>
    <t>VAT katika Ukodishaji wa Magari</t>
  </si>
  <si>
    <t>VAT katika Ukodishaji wa Ndege</t>
  </si>
  <si>
    <t>VAT kwa Wakadiriaji Majenzi</t>
  </si>
  <si>
    <t>VAT katika Huduma za Uthamini</t>
  </si>
  <si>
    <t>VAT kwa Masonara</t>
  </si>
  <si>
    <t>VAT katika Teleksi na Faksi</t>
  </si>
  <si>
    <t>VAT katika Ukodishaji wa Majumba</t>
  </si>
  <si>
    <t>VAT katika Huduma za Usafirishaji Mizigo</t>
  </si>
  <si>
    <t>VAT katika Kodi ya Hoteli</t>
  </si>
  <si>
    <t>VAT kwa Mawakili</t>
  </si>
  <si>
    <t>VAT kwa Madalali</t>
  </si>
  <si>
    <t>VAT kwa Shule za Udereva</t>
  </si>
  <si>
    <t>VAT katika Huduma Nyingine</t>
  </si>
  <si>
    <t>Malipo ya Kuondokea Uwanja wa Ndege</t>
  </si>
  <si>
    <t>Kodi za Vyombo vya Moto</t>
  </si>
  <si>
    <t>Ushuru wa Stempu</t>
  </si>
  <si>
    <t>Ondoa: Marejesho ya VAT</t>
  </si>
  <si>
    <t>Ongeza: Marejesho ya Kodi</t>
  </si>
  <si>
    <t>Ondoa: Hamisho kwenda kwa Mchuuzi (Leseni za Udereva)</t>
  </si>
  <si>
    <t>Vocha za Hazina</t>
  </si>
  <si>
    <t>Jumla ndogo</t>
  </si>
  <si>
    <t>Kodi ya majengo</t>
  </si>
  <si>
    <t>Kodi ya ubao wa matangazo</t>
  </si>
  <si>
    <t>Ada ya ukaguzi wa zimamoto</t>
  </si>
  <si>
    <t>VAT katika Viberiti</t>
  </si>
  <si>
    <t>VAT katika simenti</t>
  </si>
  <si>
    <t>Idara ya Ushuru na Forodha (Kwa vipengele) - kwa 2018/2019</t>
  </si>
  <si>
    <t>1.  Ushuru wa Kuingiza Bidhaa</t>
  </si>
  <si>
    <t>Ushuru wa Kuingiza Bidhaa (Bidhaa Zisizo Petroli)</t>
  </si>
  <si>
    <t>Ushuru na Kodi ya Kusafirisha Nje</t>
  </si>
  <si>
    <t>Ada ya Kushughulikia-REA</t>
  </si>
  <si>
    <t>Ushuru wa Maendeleo ya Reli</t>
  </si>
  <si>
    <t>Ada ya Kushughulikia - Mzigo Mkavu-TRA</t>
  </si>
  <si>
    <t>Usambazaji wa Maji</t>
  </si>
  <si>
    <t>2.   Ushuru - Maduhuli</t>
  </si>
  <si>
    <t>Ushuru Maduhuli</t>
  </si>
  <si>
    <t>Ushuru Petroli</t>
  </si>
  <si>
    <t xml:space="preserve">   VAT-Maduhuli</t>
  </si>
  <si>
    <t>Ada ya Fueli</t>
  </si>
  <si>
    <t xml:space="preserve"> Ada ya Petroli</t>
  </si>
  <si>
    <t>MAPATO YASIYO KODI</t>
  </si>
  <si>
    <t xml:space="preserve">   Ada ya Kupitisha Mizigo Nchini</t>
  </si>
  <si>
    <t>Mauzo ya Mnada</t>
  </si>
  <si>
    <t>Mauzo ya Madukani</t>
  </si>
  <si>
    <t>Uchapaji na Uchapishaji</t>
  </si>
  <si>
    <t>Pango la Maghala ya Forodha</t>
  </si>
  <si>
    <t>Ada za Wakala wa Forodha</t>
  </si>
  <si>
    <t>Makusanyo Mengine</t>
  </si>
  <si>
    <t>Mapato Yasiyo Kodi</t>
  </si>
  <si>
    <t>Ondoa: Hamisho kwenda kwenye Marejesho</t>
  </si>
  <si>
    <t>Ondoa: VAT Migodi</t>
  </si>
  <si>
    <t>Ondoa: Ada ya kushughulikia-mzigo mkavu-TRA</t>
  </si>
  <si>
    <t>Ondoa: Ada ya Kushughulikia-REA</t>
  </si>
  <si>
    <t>Ondoa: Ushuru wa kuondosha Korosho</t>
  </si>
  <si>
    <t>Mapato yasiyo ya kodi</t>
  </si>
  <si>
    <t>Idara ya Walipa Kodi Wakubwa (Kwa Vipengele) - kwa 2018/2019</t>
  </si>
  <si>
    <t>KIPENDELE KODI</t>
  </si>
  <si>
    <t>Bia</t>
  </si>
  <si>
    <t>Sigara</t>
  </si>
  <si>
    <t>Gesi Asilia (Matumizi ya Viwandani)</t>
  </si>
  <si>
    <t>Huduma za Simu</t>
  </si>
  <si>
    <t>Spiriti &amp; Konyagi</t>
  </si>
  <si>
    <t>Manukato na Vipodozi</t>
  </si>
  <si>
    <t>Ushuru katika Faida ya Gharama za Benki &amp; Mtoa Huduma za Simu kwa ajili ya Uhamishaji wa PesaTelcoms Service Provider for Money Transfer</t>
  </si>
  <si>
    <t>Mengineyo</t>
  </si>
  <si>
    <t>VAT-Ndani</t>
  </si>
  <si>
    <t>VAT katika Bia</t>
  </si>
  <si>
    <t>VAT katika Sigara</t>
  </si>
  <si>
    <t>VAT katika Vinywaji Baridi</t>
  </si>
  <si>
    <t>VAT katika Sementi</t>
  </si>
  <si>
    <t>VAT katika Sukari</t>
  </si>
  <si>
    <t>VAT katika Umeme</t>
  </si>
  <si>
    <t>VAT katika Simu</t>
  </si>
  <si>
    <t>VAT katika Spea za vyombo vya Moto na Baiskeli</t>
  </si>
  <si>
    <t>VAT katika Maji ya Chupa</t>
  </si>
  <si>
    <t>VAT katika Umeme na Bidhaa za Umeme</t>
  </si>
  <si>
    <t>VAT katika Pipi na Vitamutamu</t>
  </si>
  <si>
    <t>VAT katika Vifaa vya Kupaulia</t>
  </si>
  <si>
    <t>VAT katika Usafiri</t>
  </si>
  <si>
    <t>VAT katika Kupokea na Kuondosha Mizigo</t>
  </si>
  <si>
    <t>VAT katika Huduma za Kusafirisha Vifurushi</t>
  </si>
  <si>
    <t>VAT kutokana na pango la nyumba zilizokodishwa</t>
  </si>
  <si>
    <t>Kodi za Moja kwa Moja</t>
  </si>
  <si>
    <t>Kodi ya Mashirika</t>
  </si>
  <si>
    <t>Kodi ya Ujuzi na Maendeleo</t>
  </si>
  <si>
    <t>Kodi ya Zuio katika Bidhaa na Huduma</t>
  </si>
  <si>
    <t>Kodi ya Zuio katika IRMD</t>
  </si>
  <si>
    <t>Kodi ya Zuio katika Riba ya Benki</t>
  </si>
  <si>
    <t>Ada ya Huduma ya Kitanda</t>
  </si>
  <si>
    <t>Kodi Nyingine za Zuio</t>
  </si>
  <si>
    <t>Ondoa: Marejesho kwenda ZRB</t>
  </si>
  <si>
    <t>Ondoa VETA</t>
  </si>
  <si>
    <t>Ondoa:  Ada ya huduma ya kitanda</t>
  </si>
  <si>
    <t>VAT katika Ngano na Unga wake</t>
  </si>
  <si>
    <t>VAT katika Huduma za Usafirishaji Mizigo kwa ndege</t>
  </si>
  <si>
    <t>Kodi ya Moja kwa Moja (Kimkoa) - Idara ya Mapato ya Ndani kwa 2018/2019</t>
  </si>
  <si>
    <t>Ondoa: Kodi ya Kitanda Usiku</t>
  </si>
  <si>
    <t>Ondoa: Hamisho kwenda Akaunti ya Marejesho</t>
  </si>
  <si>
    <t>MJKNIA(Uwanja wa Ndege)</t>
  </si>
  <si>
    <t>Pwani</t>
  </si>
  <si>
    <t>Ondoa: Ada ya Kushughulikia - Mizigo Mikavu-TRA</t>
  </si>
  <si>
    <t>Idara ya Walipa Kodi Wakubwa kwa 2018/2019</t>
  </si>
  <si>
    <t>Ondoa: Hamisho kwenda Akaunti ya Marejesho na VAT</t>
  </si>
  <si>
    <t>Maji ya Matunda</t>
  </si>
  <si>
    <t>Data za mtandao(Intaneti)</t>
  </si>
  <si>
    <t>Idara ya Ushuru na Forodha (Kimkoa) - kwa 2018/2019</t>
  </si>
  <si>
    <t>Kodi Isiyo ya Moja kwa Moja (Kimkoa) - Idara ya Mapato ya Ndani kwa 2018/2019</t>
  </si>
  <si>
    <t>Malipo ya Kuondokea (Uwanja wa Ndege/Bandarini)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</si>
  <si>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</si>
  <si>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</si>
  <si>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</si>
  <si>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</si>
  <si>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</si>
  <si>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</si>
  <si>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</si>
  <si>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</si>
  <si>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</si>
  <si>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</si>
  <si>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</si>
  <si>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</si>
  <si>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MKOA WA KIKODI</t>
  </si>
  <si>
    <t>TAX REGION</t>
  </si>
  <si>
    <t>Million TShs.</t>
  </si>
  <si>
    <t>Direct Tax (Itemwise) - Domestic Revenue Department for 2019/2020</t>
  </si>
  <si>
    <t>Indirect Tax (Itemwise) - Domestic Revenue Department for 2019/2020</t>
  </si>
  <si>
    <t>Customs and Excise (Itemwise) - Department for 2019/2020</t>
  </si>
  <si>
    <t>Large Taxpayers (Itemwise) - Department for 2019/2020</t>
  </si>
  <si>
    <t xml:space="preserve"> Departure Charges</t>
  </si>
  <si>
    <t>Stamp duty</t>
  </si>
  <si>
    <t xml:space="preserve"> Departure charges</t>
  </si>
  <si>
    <t>Departmental Actual Revenue Collections in Quarterly for 2020/2021</t>
  </si>
  <si>
    <t>1st Quarter 2020/21</t>
  </si>
  <si>
    <t>2nd Quarter 2020/21</t>
  </si>
  <si>
    <t>3rd Quarter 2020/21</t>
  </si>
  <si>
    <t>4th Quarter 2020/21</t>
  </si>
  <si>
    <t>Excise Duty On Money transfers (remittances)-Mobile phone</t>
  </si>
  <si>
    <t xml:space="preserve">Tourism </t>
  </si>
  <si>
    <t>Direct Tax (Regional wise) - Domestic Revenue Department for 2020/2021</t>
  </si>
  <si>
    <t>Indirect Tax (Regional wise) - Domestic Revenue Department for 2020/2021</t>
  </si>
  <si>
    <t>Customs and Excise (Regional wise) - Department for 2020/2021</t>
  </si>
  <si>
    <t>Large Taxpayers Department for 2020/2021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</si>
</sst>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Sh&quot;#,##0;\-&quot;TSh&quot;#,##0"/>
    <numFmt numFmtId="173" formatCode="&quot;TSh&quot;#,##0;[Red]\-&quot;TSh&quot;#,##0"/>
    <numFmt numFmtId="174" formatCode="&quot;TSh&quot;#,##0.00;\-&quot;TSh&quot;#,##0.00"/>
    <numFmt numFmtId="175" formatCode="&quot;TSh&quot;#,##0.00;[Red]\-&quot;TSh&quot;#,##0.00"/>
    <numFmt numFmtId="176" formatCode="_-&quot;TSh&quot;* #,##0_-;\-&quot;TSh&quot;* #,##0_-;_-&quot;TSh&quot;* &quot;-&quot;_-;_-@_-"/>
    <numFmt numFmtId="177" formatCode="_-&quot;TSh&quot;* #,##0.00_-;\-&quot;TSh&quot;* #,##0.00_-;_-&quot;TSh&quot;* &quot;-&quot;??_-;_-@_-"/>
    <numFmt numFmtId="178" formatCode="_(* #,##0.0_);_(* \(#,##0.0\);_(* &quot;-&quot;??_);_(@_)"/>
    <numFmt numFmtId="179" formatCode="_-* #,##0.0_-;\-* #,##0.0_-;_-* &quot;-&quot;??_-;_-@_-"/>
    <numFmt numFmtId="180" formatCode="_(* #,##0.000_);_(* \(#,##0.000\);_(* &quot;-&quot;??_);_(@_)"/>
    <numFmt numFmtId="181" formatCode="0.0%"/>
    <numFmt numFmtId="182" formatCode="_(* #,##0.0_);_(* \(#,##0.0\);_(* &quot;-&quot;?_);_(@_)"/>
    <numFmt numFmtId="183" formatCode="_(* #,##0_);_(* \(#,##0\);_(* &quot;-&quot;??_);_(@_)"/>
    <numFmt numFmtId="184" formatCode="_(* #,##0.0000_);_(* \(#,##0.0000\);_(* &quot;-&quot;??_);_(@_)"/>
    <numFmt numFmtId="185" formatCode="_-* #,##0.0_-;\-* #,##0.0_-;_-* &quot;-&quot;?_-;_-@_-"/>
    <numFmt numFmtId="186" formatCode="_-* #,##0_-;\-* #,##0_-;_-* &quot;-&quot;??_-;_-@_-"/>
    <numFmt numFmtId="187" formatCode="_(* #,##0.0_);_(* \(#,##0.0\);_(* &quot;-&quot;_);_(@_)"/>
    <numFmt numFmtId="188" formatCode="0.0000"/>
    <numFmt numFmtId="189" formatCode="0.000"/>
    <numFmt numFmtId="190" formatCode="0.0"/>
    <numFmt numFmtId="191" formatCode="0.00000"/>
    <numFmt numFmtId="192" formatCode="_-* #,##0.00_-;\-* #,##0.00_-;_-* &quot;-&quot;?_-;_-@_-"/>
    <numFmt numFmtId="193" formatCode="#,##0.0;[Red]#,##0.0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name val="Calibri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29" borderId="1" applyNumberFormat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32" borderId="1" applyNumberFormat="0" applyAlignment="0" applyProtection="0"/>
    <xf numFmtId="0" fontId="48" fillId="0" borderId="6" applyNumberFormat="0" applyFill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50" fillId="29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78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8" fontId="2" fillId="0" borderId="10" xfId="45" applyNumberFormat="1" applyFont="1" applyFill="1" applyBorder="1" applyAlignment="1">
      <alignment/>
    </xf>
    <xf numFmtId="179" fontId="0" fillId="0" borderId="10" xfId="45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8" fontId="0" fillId="0" borderId="10" xfId="45" applyNumberFormat="1" applyFont="1" applyFill="1" applyBorder="1" applyAlignment="1">
      <alignment/>
    </xf>
    <xf numFmtId="179" fontId="2" fillId="0" borderId="10" xfId="45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78" fontId="2" fillId="0" borderId="10" xfId="4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8" fontId="0" fillId="0" borderId="10" xfId="45" applyNumberFormat="1" applyFont="1" applyFill="1" applyBorder="1" applyAlignment="1">
      <alignment horizontal="center"/>
    </xf>
    <xf numFmtId="178" fontId="0" fillId="0" borderId="10" xfId="45" applyNumberFormat="1" applyFont="1" applyFill="1" applyBorder="1" applyAlignment="1" quotePrefix="1">
      <alignment/>
    </xf>
    <xf numFmtId="178" fontId="2" fillId="0" borderId="10" xfId="0" applyNumberFormat="1" applyFont="1" applyFill="1" applyBorder="1" applyAlignment="1">
      <alignment/>
    </xf>
    <xf numFmtId="43" fontId="0" fillId="0" borderId="10" xfId="45" applyFont="1" applyFill="1" applyBorder="1" applyAlignment="1">
      <alignment/>
    </xf>
    <xf numFmtId="43" fontId="0" fillId="0" borderId="10" xfId="45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8" fillId="0" borderId="10" xfId="45" applyNumberFormat="1" applyFont="1" applyFill="1" applyBorder="1" applyAlignment="1">
      <alignment/>
    </xf>
    <xf numFmtId="0" fontId="0" fillId="0" borderId="10" xfId="70" applyNumberFormat="1" applyFont="1" applyFill="1" applyBorder="1" applyAlignment="1">
      <alignment/>
    </xf>
    <xf numFmtId="178" fontId="0" fillId="0" borderId="10" xfId="70" applyNumberFormat="1" applyFont="1" applyFill="1" applyBorder="1" applyAlignment="1">
      <alignment horizontal="center"/>
    </xf>
    <xf numFmtId="178" fontId="0" fillId="0" borderId="10" xfId="70" applyNumberFormat="1" applyFont="1" applyFill="1" applyBorder="1" applyAlignment="1">
      <alignment/>
    </xf>
    <xf numFmtId="178" fontId="0" fillId="0" borderId="0" xfId="7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178" fontId="7" fillId="0" borderId="10" xfId="45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79" fontId="2" fillId="0" borderId="10" xfId="70" applyNumberFormat="1" applyFont="1" applyFill="1" applyBorder="1" applyAlignment="1" quotePrefix="1">
      <alignment horizontal="left"/>
    </xf>
    <xf numFmtId="0" fontId="0" fillId="0" borderId="10" xfId="540" applyFont="1" applyFill="1" applyBorder="1" applyAlignment="1">
      <alignment horizontal="left"/>
      <protection/>
    </xf>
    <xf numFmtId="178" fontId="0" fillId="0" borderId="0" xfId="45" applyNumberFormat="1" applyFont="1" applyFill="1" applyAlignment="1">
      <alignment/>
    </xf>
    <xf numFmtId="0" fontId="0" fillId="0" borderId="12" xfId="0" applyFont="1" applyFill="1" applyBorder="1" applyAlignment="1">
      <alignment/>
    </xf>
    <xf numFmtId="178" fontId="2" fillId="0" borderId="0" xfId="45" applyNumberFormat="1" applyFont="1" applyFill="1" applyAlignment="1">
      <alignment/>
    </xf>
    <xf numFmtId="178" fontId="0" fillId="0" borderId="10" xfId="45" applyNumberFormat="1" applyFont="1" applyFill="1" applyBorder="1" applyAlignment="1">
      <alignment horizontal="left"/>
    </xf>
    <xf numFmtId="178" fontId="0" fillId="0" borderId="10" xfId="45" applyNumberFormat="1" applyFont="1" applyFill="1" applyBorder="1" applyAlignment="1" applyProtection="1">
      <alignment horizontal="left"/>
      <protection/>
    </xf>
    <xf numFmtId="178" fontId="0" fillId="0" borderId="10" xfId="45" applyNumberFormat="1" applyFont="1" applyFill="1" applyBorder="1" applyAlignment="1">
      <alignment horizontal="left" vertical="center"/>
    </xf>
    <xf numFmtId="178" fontId="7" fillId="0" borderId="10" xfId="45" applyNumberFormat="1" applyFont="1" applyFill="1" applyBorder="1" applyAlignment="1">
      <alignment horizontal="left"/>
    </xf>
    <xf numFmtId="178" fontId="2" fillId="0" borderId="10" xfId="4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79" fontId="0" fillId="0" borderId="10" xfId="45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681" applyFont="1" applyFill="1" applyBorder="1" applyAlignment="1">
      <alignment/>
      <protection/>
    </xf>
    <xf numFmtId="178" fontId="0" fillId="0" borderId="10" xfId="45" applyNumberFormat="1" applyFont="1" applyFill="1" applyBorder="1" applyAlignment="1">
      <alignment/>
    </xf>
    <xf numFmtId="43" fontId="0" fillId="0" borderId="10" xfId="45" applyFont="1" applyFill="1" applyBorder="1" applyAlignment="1">
      <alignment/>
    </xf>
    <xf numFmtId="0" fontId="0" fillId="0" borderId="0" xfId="68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87" fontId="0" fillId="0" borderId="10" xfId="46" applyNumberFormat="1" applyFont="1" applyFill="1" applyBorder="1" applyAlignment="1">
      <alignment/>
    </xf>
    <xf numFmtId="43" fontId="0" fillId="0" borderId="0" xfId="45" applyFon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79" fontId="0" fillId="0" borderId="10" xfId="45" applyNumberFormat="1" applyFont="1" applyFill="1" applyBorder="1" applyAlignment="1" quotePrefix="1">
      <alignment horizontal="right"/>
    </xf>
    <xf numFmtId="178" fontId="0" fillId="0" borderId="0" xfId="45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79" fontId="0" fillId="0" borderId="10" xfId="45" applyNumberFormat="1" applyFont="1" applyFill="1" applyBorder="1" applyAlignment="1">
      <alignment horizontal="center"/>
    </xf>
    <xf numFmtId="178" fontId="0" fillId="0" borderId="10" xfId="45" applyNumberFormat="1" applyFont="1" applyFill="1" applyBorder="1" applyAlignment="1">
      <alignment horizontal="left" indent="1"/>
    </xf>
    <xf numFmtId="0" fontId="0" fillId="0" borderId="14" xfId="0" applyFont="1" applyFill="1" applyBorder="1" applyAlignment="1">
      <alignment/>
    </xf>
    <xf numFmtId="43" fontId="2" fillId="0" borderId="10" xfId="45" applyFont="1" applyFill="1" applyBorder="1" applyAlignment="1">
      <alignment/>
    </xf>
    <xf numFmtId="178" fontId="2" fillId="0" borderId="0" xfId="45" applyNumberFormat="1" applyFont="1" applyFill="1" applyBorder="1" applyAlignment="1">
      <alignment horizontal="center"/>
    </xf>
    <xf numFmtId="178" fontId="11" fillId="0" borderId="10" xfId="45" applyNumberFormat="1" applyFont="1" applyFill="1" applyBorder="1" applyAlignment="1">
      <alignment/>
    </xf>
    <xf numFmtId="178" fontId="0" fillId="0" borderId="10" xfId="681" applyNumberFormat="1" applyFont="1" applyFill="1" applyBorder="1" applyAlignment="1">
      <alignment/>
      <protection/>
    </xf>
    <xf numFmtId="43" fontId="2" fillId="0" borderId="0" xfId="45" applyFont="1" applyFill="1" applyAlignment="1">
      <alignment/>
    </xf>
    <xf numFmtId="43" fontId="0" fillId="0" borderId="0" xfId="45" applyFont="1" applyFill="1" applyBorder="1" applyAlignment="1">
      <alignment/>
    </xf>
    <xf numFmtId="43" fontId="11" fillId="0" borderId="0" xfId="45" applyFont="1" applyFill="1" applyBorder="1" applyAlignment="1">
      <alignment/>
    </xf>
    <xf numFmtId="43" fontId="0" fillId="0" borderId="0" xfId="45" applyFont="1" applyFill="1" applyBorder="1" applyAlignment="1">
      <alignment/>
    </xf>
    <xf numFmtId="43" fontId="2" fillId="0" borderId="0" xfId="45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43" fontId="7" fillId="0" borderId="0" xfId="0" applyNumberFormat="1" applyFont="1" applyFill="1" applyAlignment="1">
      <alignment/>
    </xf>
    <xf numFmtId="171" fontId="0" fillId="0" borderId="10" xfId="45" applyNumberFormat="1" applyFont="1" applyFill="1" applyBorder="1" applyAlignment="1">
      <alignment/>
    </xf>
    <xf numFmtId="178" fontId="11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79" fontId="7" fillId="0" borderId="10" xfId="47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right"/>
    </xf>
    <xf numFmtId="178" fontId="2" fillId="0" borderId="12" xfId="45" applyNumberFormat="1" applyFont="1" applyFill="1" applyBorder="1" applyAlignment="1">
      <alignment horizontal="center"/>
    </xf>
    <xf numFmtId="178" fontId="0" fillId="0" borderId="10" xfId="45" applyNumberFormat="1" applyFont="1" applyFill="1" applyBorder="1" applyAlignment="1" quotePrefix="1">
      <alignment horizontal="left"/>
    </xf>
    <xf numFmtId="179" fontId="0" fillId="0" borderId="10" xfId="47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1" fontId="0" fillId="0" borderId="0" xfId="934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178" fontId="0" fillId="35" borderId="0" xfId="45" applyNumberFormat="1" applyFont="1" applyFill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178" fontId="2" fillId="0" borderId="11" xfId="45" applyNumberFormat="1" applyFont="1" applyFill="1" applyBorder="1" applyAlignment="1">
      <alignment horizontal="center"/>
    </xf>
    <xf numFmtId="178" fontId="2" fillId="0" borderId="16" xfId="45" applyNumberFormat="1" applyFont="1" applyFill="1" applyBorder="1" applyAlignment="1">
      <alignment horizontal="center"/>
    </xf>
    <xf numFmtId="178" fontId="2" fillId="0" borderId="17" xfId="45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178" fontId="2" fillId="0" borderId="10" xfId="45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</cellXfs>
  <cellStyles count="936">
    <cellStyle name="Normal" xfId="0"/>
    <cellStyle name="20% - Accent1" xfId="15"/>
    <cellStyle name="20% - Accent2" xfId="16"/>
    <cellStyle name="20% - Accent3" xfId="17"/>
    <cellStyle name="20% - Accent3 2" xfId="18"/>
    <cellStyle name="20% - Accent3 2 2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lculation 2" xfId="43"/>
    <cellStyle name="Check Cell" xfId="44"/>
    <cellStyle name="Comma" xfId="45"/>
    <cellStyle name="Comma [0]" xfId="46"/>
    <cellStyle name="Comma 10" xfId="47"/>
    <cellStyle name="Comma 10 2" xfId="48"/>
    <cellStyle name="Comma 10 3" xfId="49"/>
    <cellStyle name="Comma 10 4" xfId="50"/>
    <cellStyle name="Comma 10 5" xfId="51"/>
    <cellStyle name="Comma 11" xfId="52"/>
    <cellStyle name="Comma 11 2" xfId="53"/>
    <cellStyle name="Comma 11 2 2" xfId="54"/>
    <cellStyle name="Comma 11 2 3" xfId="55"/>
    <cellStyle name="Comma 11 2 4" xfId="56"/>
    <cellStyle name="Comma 11 3" xfId="57"/>
    <cellStyle name="Comma 11 3 2" xfId="58"/>
    <cellStyle name="Comma 11 3 3" xfId="59"/>
    <cellStyle name="Comma 11 4" xfId="60"/>
    <cellStyle name="Comma 11 4 2" xfId="61"/>
    <cellStyle name="Comma 11 4 3" xfId="62"/>
    <cellStyle name="Comma 11 5" xfId="63"/>
    <cellStyle name="Comma 11 5 2" xfId="64"/>
    <cellStyle name="Comma 11 6" xfId="65"/>
    <cellStyle name="Comma 11 6 2" xfId="66"/>
    <cellStyle name="Comma 11 7" xfId="67"/>
    <cellStyle name="Comma 11 8" xfId="68"/>
    <cellStyle name="Comma 11 8 2" xfId="69"/>
    <cellStyle name="Comma 12" xfId="70"/>
    <cellStyle name="Comma 12 10" xfId="71"/>
    <cellStyle name="Comma 12 11" xfId="72"/>
    <cellStyle name="Comma 12 12" xfId="73"/>
    <cellStyle name="Comma 12 13" xfId="74"/>
    <cellStyle name="Comma 12 14" xfId="75"/>
    <cellStyle name="Comma 12 15" xfId="76"/>
    <cellStyle name="Comma 12 16" xfId="77"/>
    <cellStyle name="Comma 12 17" xfId="78"/>
    <cellStyle name="Comma 12 18" xfId="79"/>
    <cellStyle name="Comma 12 19" xfId="80"/>
    <cellStyle name="Comma 12 2" xfId="81"/>
    <cellStyle name="Comma 12 2 2" xfId="82"/>
    <cellStyle name="Comma 12 2 2 2" xfId="83"/>
    <cellStyle name="Comma 12 2 3" xfId="84"/>
    <cellStyle name="Comma 12 2 4" xfId="85"/>
    <cellStyle name="Comma 12 20" xfId="86"/>
    <cellStyle name="Comma 12 21" xfId="87"/>
    <cellStyle name="Comma 12 22" xfId="88"/>
    <cellStyle name="Comma 12 23" xfId="89"/>
    <cellStyle name="Comma 12 24" xfId="90"/>
    <cellStyle name="Comma 12 25" xfId="91"/>
    <cellStyle name="Comma 12 26" xfId="92"/>
    <cellStyle name="Comma 12 27" xfId="93"/>
    <cellStyle name="Comma 12 28" xfId="94"/>
    <cellStyle name="Comma 12 29" xfId="95"/>
    <cellStyle name="Comma 12 3" xfId="96"/>
    <cellStyle name="Comma 12 3 2" xfId="97"/>
    <cellStyle name="Comma 12 3 2 2" xfId="98"/>
    <cellStyle name="Comma 12 3 3" xfId="99"/>
    <cellStyle name="Comma 12 30" xfId="100"/>
    <cellStyle name="Comma 12 31" xfId="101"/>
    <cellStyle name="Comma 12 32" xfId="102"/>
    <cellStyle name="Comma 12 33" xfId="103"/>
    <cellStyle name="Comma 12 34" xfId="104"/>
    <cellStyle name="Comma 12 35" xfId="105"/>
    <cellStyle name="Comma 12 4" xfId="106"/>
    <cellStyle name="Comma 12 4 2" xfId="107"/>
    <cellStyle name="Comma 12 4 2 2" xfId="108"/>
    <cellStyle name="Comma 12 4 3" xfId="109"/>
    <cellStyle name="Comma 12 5" xfId="110"/>
    <cellStyle name="Comma 12 5 2" xfId="111"/>
    <cellStyle name="Comma 12 6" xfId="112"/>
    <cellStyle name="Comma 12 6 2" xfId="113"/>
    <cellStyle name="Comma 12 7" xfId="114"/>
    <cellStyle name="Comma 12 7 2" xfId="115"/>
    <cellStyle name="Comma 12 8" xfId="116"/>
    <cellStyle name="Comma 12 8 2" xfId="117"/>
    <cellStyle name="Comma 12 9" xfId="118"/>
    <cellStyle name="Comma 13" xfId="119"/>
    <cellStyle name="Comma 13 10" xfId="120"/>
    <cellStyle name="Comma 13 11" xfId="121"/>
    <cellStyle name="Comma 13 12" xfId="122"/>
    <cellStyle name="Comma 13 13" xfId="123"/>
    <cellStyle name="Comma 13 14" xfId="124"/>
    <cellStyle name="Comma 13 15" xfId="125"/>
    <cellStyle name="Comma 13 16" xfId="126"/>
    <cellStyle name="Comma 13 17" xfId="127"/>
    <cellStyle name="Comma 13 18" xfId="128"/>
    <cellStyle name="Comma 13 19" xfId="129"/>
    <cellStyle name="Comma 13 2" xfId="130"/>
    <cellStyle name="Comma 13 2 2" xfId="131"/>
    <cellStyle name="Comma 13 20" xfId="132"/>
    <cellStyle name="Comma 13 21" xfId="133"/>
    <cellStyle name="Comma 13 22" xfId="134"/>
    <cellStyle name="Comma 13 23" xfId="135"/>
    <cellStyle name="Comma 13 24" xfId="136"/>
    <cellStyle name="Comma 13 25" xfId="137"/>
    <cellStyle name="Comma 13 26" xfId="138"/>
    <cellStyle name="Comma 13 27" xfId="139"/>
    <cellStyle name="Comma 13 28" xfId="140"/>
    <cellStyle name="Comma 13 29" xfId="141"/>
    <cellStyle name="Comma 13 3" xfId="142"/>
    <cellStyle name="Comma 13 3 2" xfId="143"/>
    <cellStyle name="Comma 13 30" xfId="144"/>
    <cellStyle name="Comma 13 31" xfId="145"/>
    <cellStyle name="Comma 13 32" xfId="146"/>
    <cellStyle name="Comma 13 33" xfId="147"/>
    <cellStyle name="Comma 13 4" xfId="148"/>
    <cellStyle name="Comma 13 4 2" xfId="149"/>
    <cellStyle name="Comma 13 5" xfId="150"/>
    <cellStyle name="Comma 13 5 2" xfId="151"/>
    <cellStyle name="Comma 13 6" xfId="152"/>
    <cellStyle name="Comma 13 6 2" xfId="153"/>
    <cellStyle name="Comma 13 7" xfId="154"/>
    <cellStyle name="Comma 13 7 2" xfId="155"/>
    <cellStyle name="Comma 13 8" xfId="156"/>
    <cellStyle name="Comma 13 8 2" xfId="157"/>
    <cellStyle name="Comma 13 9" xfId="158"/>
    <cellStyle name="Comma 14" xfId="159"/>
    <cellStyle name="Comma 14 2" xfId="160"/>
    <cellStyle name="Comma 14 2 2" xfId="161"/>
    <cellStyle name="Comma 14 2 3" xfId="162"/>
    <cellStyle name="Comma 14 3" xfId="163"/>
    <cellStyle name="Comma 14 4" xfId="164"/>
    <cellStyle name="Comma 14 5" xfId="165"/>
    <cellStyle name="Comma 15" xfId="166"/>
    <cellStyle name="Comma 15 2" xfId="167"/>
    <cellStyle name="Comma 15 2 2" xfId="168"/>
    <cellStyle name="Comma 15 3" xfId="169"/>
    <cellStyle name="Comma 15 4" xfId="170"/>
    <cellStyle name="Comma 16" xfId="171"/>
    <cellStyle name="Comma 16 2" xfId="172"/>
    <cellStyle name="Comma 17" xfId="173"/>
    <cellStyle name="Comma 17 2" xfId="174"/>
    <cellStyle name="Comma 2" xfId="175"/>
    <cellStyle name="Comma 2 10" xfId="176"/>
    <cellStyle name="Comma 2 10 2" xfId="177"/>
    <cellStyle name="Comma 2 10 3" xfId="178"/>
    <cellStyle name="Comma 2 10 4" xfId="179"/>
    <cellStyle name="Comma 2 10 5" xfId="180"/>
    <cellStyle name="Comma 2 10 6" xfId="181"/>
    <cellStyle name="Comma 2 10 7" xfId="182"/>
    <cellStyle name="Comma 2 11" xfId="183"/>
    <cellStyle name="Comma 2 11 2" xfId="184"/>
    <cellStyle name="Comma 2 11 3" xfId="185"/>
    <cellStyle name="Comma 2 11 4" xfId="186"/>
    <cellStyle name="Comma 2 12" xfId="187"/>
    <cellStyle name="Comma 2 12 2" xfId="188"/>
    <cellStyle name="Comma 2 12 3" xfId="189"/>
    <cellStyle name="Comma 2 13" xfId="190"/>
    <cellStyle name="Comma 2 13 2" xfId="191"/>
    <cellStyle name="Comma 2 14" xfId="192"/>
    <cellStyle name="Comma 2 15" xfId="193"/>
    <cellStyle name="Comma 2 16" xfId="194"/>
    <cellStyle name="Comma 2 17" xfId="195"/>
    <cellStyle name="Comma 2 18" xfId="196"/>
    <cellStyle name="Comma 2 19" xfId="197"/>
    <cellStyle name="Comma 2 2" xfId="198"/>
    <cellStyle name="Comma 2 2 2" xfId="199"/>
    <cellStyle name="Comma 2 20" xfId="200"/>
    <cellStyle name="Comma 2 21" xfId="201"/>
    <cellStyle name="Comma 2 22" xfId="202"/>
    <cellStyle name="Comma 2 23" xfId="203"/>
    <cellStyle name="Comma 2 24" xfId="204"/>
    <cellStyle name="Comma 2 25" xfId="205"/>
    <cellStyle name="Comma 2 26" xfId="206"/>
    <cellStyle name="Comma 2 27" xfId="207"/>
    <cellStyle name="Comma 2 28" xfId="208"/>
    <cellStyle name="Comma 2 29" xfId="209"/>
    <cellStyle name="Comma 2 3" xfId="210"/>
    <cellStyle name="Comma 2 3 10" xfId="211"/>
    <cellStyle name="Comma 2 3 11" xfId="212"/>
    <cellStyle name="Comma 2 3 12" xfId="213"/>
    <cellStyle name="Comma 2 3 13" xfId="214"/>
    <cellStyle name="Comma 2 3 14" xfId="215"/>
    <cellStyle name="Comma 2 3 15" xfId="216"/>
    <cellStyle name="Comma 2 3 16" xfId="217"/>
    <cellStyle name="Comma 2 3 17" xfId="218"/>
    <cellStyle name="Comma 2 3 18" xfId="219"/>
    <cellStyle name="Comma 2 3 19" xfId="220"/>
    <cellStyle name="Comma 2 3 2" xfId="221"/>
    <cellStyle name="Comma 2 3 20" xfId="222"/>
    <cellStyle name="Comma 2 3 21" xfId="223"/>
    <cellStyle name="Comma 2 3 22" xfId="224"/>
    <cellStyle name="Comma 2 3 23" xfId="225"/>
    <cellStyle name="Comma 2 3 24" xfId="226"/>
    <cellStyle name="Comma 2 3 25" xfId="227"/>
    <cellStyle name="Comma 2 3 26" xfId="228"/>
    <cellStyle name="Comma 2 3 27" xfId="229"/>
    <cellStyle name="Comma 2 3 3" xfId="230"/>
    <cellStyle name="Comma 2 3 4" xfId="231"/>
    <cellStyle name="Comma 2 3 5" xfId="232"/>
    <cellStyle name="Comma 2 3 6" xfId="233"/>
    <cellStyle name="Comma 2 3 7" xfId="234"/>
    <cellStyle name="Comma 2 3 8" xfId="235"/>
    <cellStyle name="Comma 2 3 9" xfId="236"/>
    <cellStyle name="Comma 2 30" xfId="237"/>
    <cellStyle name="Comma 2 31" xfId="238"/>
    <cellStyle name="Comma 2 32" xfId="239"/>
    <cellStyle name="Comma 2 33" xfId="240"/>
    <cellStyle name="Comma 2 4" xfId="241"/>
    <cellStyle name="Comma 2 4 10" xfId="242"/>
    <cellStyle name="Comma 2 4 11" xfId="243"/>
    <cellStyle name="Comma 2 4 12" xfId="244"/>
    <cellStyle name="Comma 2 4 13" xfId="245"/>
    <cellStyle name="Comma 2 4 14" xfId="246"/>
    <cellStyle name="Comma 2 4 15" xfId="247"/>
    <cellStyle name="Comma 2 4 16" xfId="248"/>
    <cellStyle name="Comma 2 4 17" xfId="249"/>
    <cellStyle name="Comma 2 4 18" xfId="250"/>
    <cellStyle name="Comma 2 4 19" xfId="251"/>
    <cellStyle name="Comma 2 4 2" xfId="252"/>
    <cellStyle name="Comma 2 4 20" xfId="253"/>
    <cellStyle name="Comma 2 4 21" xfId="254"/>
    <cellStyle name="Comma 2 4 22" xfId="255"/>
    <cellStyle name="Comma 2 4 23" xfId="256"/>
    <cellStyle name="Comma 2 4 24" xfId="257"/>
    <cellStyle name="Comma 2 4 25" xfId="258"/>
    <cellStyle name="Comma 2 4 26" xfId="259"/>
    <cellStyle name="Comma 2 4 3" xfId="260"/>
    <cellStyle name="Comma 2 4 4" xfId="261"/>
    <cellStyle name="Comma 2 4 5" xfId="262"/>
    <cellStyle name="Comma 2 4 6" xfId="263"/>
    <cellStyle name="Comma 2 4 7" xfId="264"/>
    <cellStyle name="Comma 2 4 8" xfId="265"/>
    <cellStyle name="Comma 2 4 9" xfId="266"/>
    <cellStyle name="Comma 2 5" xfId="267"/>
    <cellStyle name="Comma 2 5 10" xfId="268"/>
    <cellStyle name="Comma 2 5 11" xfId="269"/>
    <cellStyle name="Comma 2 5 12" xfId="270"/>
    <cellStyle name="Comma 2 5 13" xfId="271"/>
    <cellStyle name="Comma 2 5 14" xfId="272"/>
    <cellStyle name="Comma 2 5 15" xfId="273"/>
    <cellStyle name="Comma 2 5 16" xfId="274"/>
    <cellStyle name="Comma 2 5 17" xfId="275"/>
    <cellStyle name="Comma 2 5 18" xfId="276"/>
    <cellStyle name="Comma 2 5 19" xfId="277"/>
    <cellStyle name="Comma 2 5 2" xfId="278"/>
    <cellStyle name="Comma 2 5 2 2" xfId="279"/>
    <cellStyle name="Comma 2 5 2 3" xfId="280"/>
    <cellStyle name="Comma 2 5 20" xfId="281"/>
    <cellStyle name="Comma 2 5 21" xfId="282"/>
    <cellStyle name="Comma 2 5 22" xfId="283"/>
    <cellStyle name="Comma 2 5 23" xfId="284"/>
    <cellStyle name="Comma 2 5 24" xfId="285"/>
    <cellStyle name="Comma 2 5 25" xfId="286"/>
    <cellStyle name="Comma 2 5 3" xfId="287"/>
    <cellStyle name="Comma 2 5 4" xfId="288"/>
    <cellStyle name="Comma 2 5 5" xfId="289"/>
    <cellStyle name="Comma 2 5 6" xfId="290"/>
    <cellStyle name="Comma 2 5 7" xfId="291"/>
    <cellStyle name="Comma 2 5 8" xfId="292"/>
    <cellStyle name="Comma 2 5 9" xfId="293"/>
    <cellStyle name="Comma 2 54" xfId="294"/>
    <cellStyle name="Comma 2 6" xfId="295"/>
    <cellStyle name="Comma 2 6 10" xfId="296"/>
    <cellStyle name="Comma 2 6 11" xfId="297"/>
    <cellStyle name="Comma 2 6 12" xfId="298"/>
    <cellStyle name="Comma 2 6 13" xfId="299"/>
    <cellStyle name="Comma 2 6 14" xfId="300"/>
    <cellStyle name="Comma 2 6 15" xfId="301"/>
    <cellStyle name="Comma 2 6 16" xfId="302"/>
    <cellStyle name="Comma 2 6 17" xfId="303"/>
    <cellStyle name="Comma 2 6 18" xfId="304"/>
    <cellStyle name="Comma 2 6 19" xfId="305"/>
    <cellStyle name="Comma 2 6 2" xfId="306"/>
    <cellStyle name="Comma 2 6 20" xfId="307"/>
    <cellStyle name="Comma 2 6 3" xfId="308"/>
    <cellStyle name="Comma 2 6 4" xfId="309"/>
    <cellStyle name="Comma 2 6 5" xfId="310"/>
    <cellStyle name="Comma 2 6 6" xfId="311"/>
    <cellStyle name="Comma 2 6 7" xfId="312"/>
    <cellStyle name="Comma 2 6 8" xfId="313"/>
    <cellStyle name="Comma 2 6 9" xfId="314"/>
    <cellStyle name="Comma 2 7" xfId="315"/>
    <cellStyle name="Comma 2 7 10" xfId="316"/>
    <cellStyle name="Comma 2 7 11" xfId="317"/>
    <cellStyle name="Comma 2 7 12" xfId="318"/>
    <cellStyle name="Comma 2 7 13" xfId="319"/>
    <cellStyle name="Comma 2 7 14" xfId="320"/>
    <cellStyle name="Comma 2 7 2" xfId="321"/>
    <cellStyle name="Comma 2 7 3" xfId="322"/>
    <cellStyle name="Comma 2 7 4" xfId="323"/>
    <cellStyle name="Comma 2 7 5" xfId="324"/>
    <cellStyle name="Comma 2 7 6" xfId="325"/>
    <cellStyle name="Comma 2 7 7" xfId="326"/>
    <cellStyle name="Comma 2 7 8" xfId="327"/>
    <cellStyle name="Comma 2 7 9" xfId="328"/>
    <cellStyle name="Comma 2 8" xfId="329"/>
    <cellStyle name="Comma 2 8 10" xfId="330"/>
    <cellStyle name="Comma 2 8 11" xfId="331"/>
    <cellStyle name="Comma 2 8 2" xfId="332"/>
    <cellStyle name="Comma 2 8 3" xfId="333"/>
    <cellStyle name="Comma 2 8 4" xfId="334"/>
    <cellStyle name="Comma 2 8 5" xfId="335"/>
    <cellStyle name="Comma 2 8 6" xfId="336"/>
    <cellStyle name="Comma 2 8 7" xfId="337"/>
    <cellStyle name="Comma 2 8 8" xfId="338"/>
    <cellStyle name="Comma 2 8 9" xfId="339"/>
    <cellStyle name="Comma 2 9" xfId="340"/>
    <cellStyle name="Comma 2 9 2" xfId="341"/>
    <cellStyle name="Comma 2 9 3" xfId="342"/>
    <cellStyle name="Comma 2 9 4" xfId="343"/>
    <cellStyle name="Comma 2 9 5" xfId="344"/>
    <cellStyle name="Comma 2 9 6" xfId="345"/>
    <cellStyle name="Comma 2 9 7" xfId="346"/>
    <cellStyle name="Comma 2 9 8" xfId="347"/>
    <cellStyle name="Comma 2 9 9" xfId="348"/>
    <cellStyle name="Comma 20" xfId="349"/>
    <cellStyle name="Comma 20 2" xfId="350"/>
    <cellStyle name="Comma 20 3" xfId="351"/>
    <cellStyle name="Comma 3" xfId="352"/>
    <cellStyle name="Comma 3 10" xfId="353"/>
    <cellStyle name="Comma 3 11" xfId="354"/>
    <cellStyle name="Comma 3 12" xfId="355"/>
    <cellStyle name="Comma 3 13" xfId="356"/>
    <cellStyle name="Comma 3 14" xfId="357"/>
    <cellStyle name="Comma 3 15" xfId="358"/>
    <cellStyle name="Comma 3 16" xfId="359"/>
    <cellStyle name="Comma 3 17" xfId="360"/>
    <cellStyle name="Comma 3 18" xfId="361"/>
    <cellStyle name="Comma 3 19" xfId="362"/>
    <cellStyle name="Comma 3 2" xfId="363"/>
    <cellStyle name="Comma 3 2 2" xfId="364"/>
    <cellStyle name="Comma 3 2 3" xfId="365"/>
    <cellStyle name="Comma 3 2 4" xfId="366"/>
    <cellStyle name="Comma 3 20" xfId="367"/>
    <cellStyle name="Comma 3 21" xfId="368"/>
    <cellStyle name="Comma 3 22" xfId="369"/>
    <cellStyle name="Comma 3 23" xfId="370"/>
    <cellStyle name="Comma 3 24" xfId="371"/>
    <cellStyle name="Comma 3 25" xfId="372"/>
    <cellStyle name="Comma 3 26" xfId="373"/>
    <cellStyle name="Comma 3 27" xfId="374"/>
    <cellStyle name="Comma 3 28" xfId="375"/>
    <cellStyle name="Comma 3 28 2" xfId="376"/>
    <cellStyle name="Comma 3 3" xfId="377"/>
    <cellStyle name="Comma 3 3 2" xfId="378"/>
    <cellStyle name="Comma 3 4" xfId="379"/>
    <cellStyle name="Comma 3 4 2" xfId="380"/>
    <cellStyle name="Comma 3 5" xfId="381"/>
    <cellStyle name="Comma 3 5 2" xfId="382"/>
    <cellStyle name="Comma 3 6" xfId="383"/>
    <cellStyle name="Comma 3 6 2" xfId="384"/>
    <cellStyle name="Comma 3 7" xfId="385"/>
    <cellStyle name="Comma 3 7 2" xfId="386"/>
    <cellStyle name="Comma 3 8" xfId="387"/>
    <cellStyle name="Comma 3 8 2" xfId="388"/>
    <cellStyle name="Comma 3 9" xfId="389"/>
    <cellStyle name="Comma 4" xfId="390"/>
    <cellStyle name="Comma 4 10" xfId="391"/>
    <cellStyle name="Comma 4 11" xfId="392"/>
    <cellStyle name="Comma 4 12" xfId="393"/>
    <cellStyle name="Comma 4 13" xfId="394"/>
    <cellStyle name="Comma 4 14" xfId="395"/>
    <cellStyle name="Comma 4 15" xfId="396"/>
    <cellStyle name="Comma 4 16" xfId="397"/>
    <cellStyle name="Comma 4 17" xfId="398"/>
    <cellStyle name="Comma 4 18" xfId="399"/>
    <cellStyle name="Comma 4 19" xfId="400"/>
    <cellStyle name="Comma 4 2" xfId="401"/>
    <cellStyle name="Comma 4 20" xfId="402"/>
    <cellStyle name="Comma 4 21" xfId="403"/>
    <cellStyle name="Comma 4 22" xfId="404"/>
    <cellStyle name="Comma 4 23" xfId="405"/>
    <cellStyle name="Comma 4 24" xfId="406"/>
    <cellStyle name="Comma 4 3" xfId="407"/>
    <cellStyle name="Comma 4 4" xfId="408"/>
    <cellStyle name="Comma 4 5" xfId="409"/>
    <cellStyle name="Comma 4 6" xfId="410"/>
    <cellStyle name="Comma 4 7" xfId="411"/>
    <cellStyle name="Comma 4 8" xfId="412"/>
    <cellStyle name="Comma 4 9" xfId="413"/>
    <cellStyle name="Comma 5" xfId="414"/>
    <cellStyle name="Comma 5 10" xfId="415"/>
    <cellStyle name="Comma 5 11" xfId="416"/>
    <cellStyle name="Comma 5 12" xfId="417"/>
    <cellStyle name="Comma 5 13" xfId="418"/>
    <cellStyle name="Comma 5 14" xfId="419"/>
    <cellStyle name="Comma 5 15" xfId="420"/>
    <cellStyle name="Comma 5 16" xfId="421"/>
    <cellStyle name="Comma 5 17" xfId="422"/>
    <cellStyle name="Comma 5 18" xfId="423"/>
    <cellStyle name="Comma 5 19" xfId="424"/>
    <cellStyle name="Comma 5 2" xfId="425"/>
    <cellStyle name="Comma 5 20" xfId="426"/>
    <cellStyle name="Comma 5 21" xfId="427"/>
    <cellStyle name="Comma 5 3" xfId="428"/>
    <cellStyle name="Comma 5 4" xfId="429"/>
    <cellStyle name="Comma 5 5" xfId="430"/>
    <cellStyle name="Comma 5 6" xfId="431"/>
    <cellStyle name="Comma 5 7" xfId="432"/>
    <cellStyle name="Comma 5 8" xfId="433"/>
    <cellStyle name="Comma 5 9" xfId="434"/>
    <cellStyle name="Comma 6" xfId="435"/>
    <cellStyle name="Comma 6 10" xfId="436"/>
    <cellStyle name="Comma 6 11" xfId="437"/>
    <cellStyle name="Comma 6 12" xfId="438"/>
    <cellStyle name="Comma 6 13" xfId="439"/>
    <cellStyle name="Comma 6 14" xfId="440"/>
    <cellStyle name="Comma 6 15" xfId="441"/>
    <cellStyle name="Comma 6 16" xfId="442"/>
    <cellStyle name="Comma 6 17" xfId="443"/>
    <cellStyle name="Comma 6 18" xfId="444"/>
    <cellStyle name="Comma 6 2" xfId="445"/>
    <cellStyle name="Comma 6 3" xfId="446"/>
    <cellStyle name="Comma 6 4" xfId="447"/>
    <cellStyle name="Comma 6 5" xfId="448"/>
    <cellStyle name="Comma 6 6" xfId="449"/>
    <cellStyle name="Comma 6 7" xfId="450"/>
    <cellStyle name="Comma 6 8" xfId="451"/>
    <cellStyle name="Comma 6 9" xfId="452"/>
    <cellStyle name="Comma 7" xfId="453"/>
    <cellStyle name="Comma 7 10" xfId="454"/>
    <cellStyle name="Comma 7 11" xfId="455"/>
    <cellStyle name="Comma 7 12" xfId="456"/>
    <cellStyle name="Comma 7 13" xfId="457"/>
    <cellStyle name="Comma 7 14" xfId="458"/>
    <cellStyle name="Comma 7 2" xfId="459"/>
    <cellStyle name="Comma 7 2 2" xfId="460"/>
    <cellStyle name="Comma 7 2 3" xfId="461"/>
    <cellStyle name="Comma 7 2 4" xfId="462"/>
    <cellStyle name="Comma 7 3" xfId="463"/>
    <cellStyle name="Comma 7 4" xfId="464"/>
    <cellStyle name="Comma 7 5" xfId="465"/>
    <cellStyle name="Comma 7 6" xfId="466"/>
    <cellStyle name="Comma 7 7" xfId="467"/>
    <cellStyle name="Comma 7 8" xfId="468"/>
    <cellStyle name="Comma 7 9" xfId="469"/>
    <cellStyle name="Comma 8" xfId="470"/>
    <cellStyle name="Comma 8 10" xfId="471"/>
    <cellStyle name="Comma 8 11" xfId="472"/>
    <cellStyle name="Comma 8 12" xfId="473"/>
    <cellStyle name="Comma 8 13" xfId="474"/>
    <cellStyle name="Comma 8 14" xfId="475"/>
    <cellStyle name="Comma 8 15" xfId="476"/>
    <cellStyle name="Comma 8 2" xfId="477"/>
    <cellStyle name="Comma 8 2 2" xfId="478"/>
    <cellStyle name="Comma 8 2 3" xfId="479"/>
    <cellStyle name="Comma 8 3" xfId="480"/>
    <cellStyle name="Comma 8 4" xfId="481"/>
    <cellStyle name="Comma 8 5" xfId="482"/>
    <cellStyle name="Comma 8 6" xfId="483"/>
    <cellStyle name="Comma 8 7" xfId="484"/>
    <cellStyle name="Comma 8 8" xfId="485"/>
    <cellStyle name="Comma 8 9" xfId="486"/>
    <cellStyle name="Comma 9" xfId="487"/>
    <cellStyle name="Comma 9 2" xfId="488"/>
    <cellStyle name="Comma 9 3" xfId="489"/>
    <cellStyle name="Comma 9 4" xfId="490"/>
    <cellStyle name="Comma 9 5" xfId="491"/>
    <cellStyle name="Currency" xfId="492"/>
    <cellStyle name="Currency [0]" xfId="493"/>
    <cellStyle name="Currency 2" xfId="494"/>
    <cellStyle name="Currency 2 2" xfId="495"/>
    <cellStyle name="Currency 2 2 2" xfId="496"/>
    <cellStyle name="Currency 3" xfId="497"/>
    <cellStyle name="Explanatory Text" xfId="498"/>
    <cellStyle name="Good" xfId="499"/>
    <cellStyle name="Heading 1" xfId="500"/>
    <cellStyle name="Heading 2" xfId="501"/>
    <cellStyle name="Heading 3" xfId="502"/>
    <cellStyle name="Heading 4" xfId="503"/>
    <cellStyle name="Input" xfId="504"/>
    <cellStyle name="Input 2" xfId="505"/>
    <cellStyle name="Linked Cell" xfId="506"/>
    <cellStyle name="Neutral" xfId="507"/>
    <cellStyle name="Normal 10" xfId="508"/>
    <cellStyle name="Normal 10 2" xfId="509"/>
    <cellStyle name="Normal 10 2 2" xfId="510"/>
    <cellStyle name="Normal 10 3" xfId="511"/>
    <cellStyle name="Normal 10 3 2" xfId="512"/>
    <cellStyle name="Normal 10 4" xfId="513"/>
    <cellStyle name="Normal 10 4 2" xfId="514"/>
    <cellStyle name="Normal 10 5" xfId="515"/>
    <cellStyle name="Normal 10 5 2" xfId="516"/>
    <cellStyle name="Normal 10 6" xfId="517"/>
    <cellStyle name="Normal 10 6 2" xfId="518"/>
    <cellStyle name="Normal 10 7" xfId="519"/>
    <cellStyle name="Normal 107" xfId="520"/>
    <cellStyle name="Normal 11" xfId="521"/>
    <cellStyle name="Normal 11 2" xfId="522"/>
    <cellStyle name="Normal 11 2 2" xfId="523"/>
    <cellStyle name="Normal 11 3" xfId="524"/>
    <cellStyle name="Normal 11 3 2" xfId="525"/>
    <cellStyle name="Normal 11 4" xfId="526"/>
    <cellStyle name="Normal 11 4 2" xfId="527"/>
    <cellStyle name="Normal 11 5" xfId="528"/>
    <cellStyle name="Normal 12" xfId="529"/>
    <cellStyle name="Normal 12 2" xfId="530"/>
    <cellStyle name="Normal 12 2 2" xfId="531"/>
    <cellStyle name="Normal 12 3" xfId="532"/>
    <cellStyle name="Normal 12 3 2" xfId="533"/>
    <cellStyle name="Normal 13" xfId="534"/>
    <cellStyle name="Normal 13 2" xfId="535"/>
    <cellStyle name="Normal 13 2 2" xfId="536"/>
    <cellStyle name="Normal 14" xfId="537"/>
    <cellStyle name="Normal 14 2" xfId="538"/>
    <cellStyle name="Normal 15" xfId="539"/>
    <cellStyle name="Normal 2" xfId="540"/>
    <cellStyle name="Normal 2 10" xfId="541"/>
    <cellStyle name="Normal 2 10 2" xfId="542"/>
    <cellStyle name="Normal 2 10 3" xfId="543"/>
    <cellStyle name="Normal 2 10 4" xfId="544"/>
    <cellStyle name="Normal 2 10 5" xfId="545"/>
    <cellStyle name="Normal 2 10 6" xfId="546"/>
    <cellStyle name="Normal 2 10 7" xfId="547"/>
    <cellStyle name="Normal 2 11" xfId="548"/>
    <cellStyle name="Normal 2 11 2" xfId="549"/>
    <cellStyle name="Normal 2 11 3" xfId="550"/>
    <cellStyle name="Normal 2 11 4" xfId="551"/>
    <cellStyle name="Normal 2 12" xfId="552"/>
    <cellStyle name="Normal 2 12 2" xfId="553"/>
    <cellStyle name="Normal 2 12 3" xfId="554"/>
    <cellStyle name="Normal 2 13" xfId="555"/>
    <cellStyle name="Normal 2 13 2" xfId="556"/>
    <cellStyle name="Normal 2 14" xfId="557"/>
    <cellStyle name="Normal 2 14 2" xfId="558"/>
    <cellStyle name="Normal 2 15" xfId="559"/>
    <cellStyle name="Normal 2 15 2" xfId="560"/>
    <cellStyle name="Normal 2 16" xfId="561"/>
    <cellStyle name="Normal 2 16 2" xfId="562"/>
    <cellStyle name="Normal 2 17" xfId="563"/>
    <cellStyle name="Normal 2 17 2" xfId="564"/>
    <cellStyle name="Normal 2 18" xfId="565"/>
    <cellStyle name="Normal 2 2" xfId="566"/>
    <cellStyle name="Normal 2 2 2" xfId="567"/>
    <cellStyle name="Normal 2 3" xfId="568"/>
    <cellStyle name="Normal 2 3 10" xfId="569"/>
    <cellStyle name="Normal 2 3 11" xfId="570"/>
    <cellStyle name="Normal 2 3 12" xfId="571"/>
    <cellStyle name="Normal 2 3 13" xfId="572"/>
    <cellStyle name="Normal 2 3 14" xfId="573"/>
    <cellStyle name="Normal 2 3 15" xfId="574"/>
    <cellStyle name="Normal 2 3 16" xfId="575"/>
    <cellStyle name="Normal 2 3 17" xfId="576"/>
    <cellStyle name="Normal 2 3 18" xfId="577"/>
    <cellStyle name="Normal 2 3 19" xfId="578"/>
    <cellStyle name="Normal 2 3 2" xfId="579"/>
    <cellStyle name="Normal 2 3 20" xfId="580"/>
    <cellStyle name="Normal 2 3 21" xfId="581"/>
    <cellStyle name="Normal 2 3 22" xfId="582"/>
    <cellStyle name="Normal 2 3 23" xfId="583"/>
    <cellStyle name="Normal 2 3 24" xfId="584"/>
    <cellStyle name="Normal 2 3 25" xfId="585"/>
    <cellStyle name="Normal 2 3 26" xfId="586"/>
    <cellStyle name="Normal 2 3 27" xfId="587"/>
    <cellStyle name="Normal 2 3 28" xfId="588"/>
    <cellStyle name="Normal 2 3 29" xfId="589"/>
    <cellStyle name="Normal 2 3 3" xfId="590"/>
    <cellStyle name="Normal 2 3 30" xfId="591"/>
    <cellStyle name="Normal 2 3 4" xfId="592"/>
    <cellStyle name="Normal 2 3 5" xfId="593"/>
    <cellStyle name="Normal 2 3 6" xfId="594"/>
    <cellStyle name="Normal 2 3 7" xfId="595"/>
    <cellStyle name="Normal 2 3 8" xfId="596"/>
    <cellStyle name="Normal 2 3 9" xfId="597"/>
    <cellStyle name="Normal 2 4" xfId="598"/>
    <cellStyle name="Normal 2 4 10" xfId="599"/>
    <cellStyle name="Normal 2 4 11" xfId="600"/>
    <cellStyle name="Normal 2 4 12" xfId="601"/>
    <cellStyle name="Normal 2 4 13" xfId="602"/>
    <cellStyle name="Normal 2 4 14" xfId="603"/>
    <cellStyle name="Normal 2 4 15" xfId="604"/>
    <cellStyle name="Normal 2 4 16" xfId="605"/>
    <cellStyle name="Normal 2 4 17" xfId="606"/>
    <cellStyle name="Normal 2 4 18" xfId="607"/>
    <cellStyle name="Normal 2 4 19" xfId="608"/>
    <cellStyle name="Normal 2 4 2" xfId="609"/>
    <cellStyle name="Normal 2 4 20" xfId="610"/>
    <cellStyle name="Normal 2 4 21" xfId="611"/>
    <cellStyle name="Normal 2 4 22" xfId="612"/>
    <cellStyle name="Normal 2 4 23" xfId="613"/>
    <cellStyle name="Normal 2 4 24" xfId="614"/>
    <cellStyle name="Normal 2 4 25" xfId="615"/>
    <cellStyle name="Normal 2 4 26" xfId="616"/>
    <cellStyle name="Normal 2 4 27" xfId="617"/>
    <cellStyle name="Normal 2 4 3" xfId="618"/>
    <cellStyle name="Normal 2 4 4" xfId="619"/>
    <cellStyle name="Normal 2 4 5" xfId="620"/>
    <cellStyle name="Normal 2 4 6" xfId="621"/>
    <cellStyle name="Normal 2 4 7" xfId="622"/>
    <cellStyle name="Normal 2 4 8" xfId="623"/>
    <cellStyle name="Normal 2 4 9" xfId="624"/>
    <cellStyle name="Normal 2 5" xfId="625"/>
    <cellStyle name="Normal 2 5 10" xfId="626"/>
    <cellStyle name="Normal 2 5 11" xfId="627"/>
    <cellStyle name="Normal 2 5 12" xfId="628"/>
    <cellStyle name="Normal 2 5 13" xfId="629"/>
    <cellStyle name="Normal 2 5 14" xfId="630"/>
    <cellStyle name="Normal 2 5 15" xfId="631"/>
    <cellStyle name="Normal 2 5 16" xfId="632"/>
    <cellStyle name="Normal 2 5 17" xfId="633"/>
    <cellStyle name="Normal 2 5 18" xfId="634"/>
    <cellStyle name="Normal 2 5 19" xfId="635"/>
    <cellStyle name="Normal 2 5 2" xfId="636"/>
    <cellStyle name="Normal 2 5 20" xfId="637"/>
    <cellStyle name="Normal 2 5 21" xfId="638"/>
    <cellStyle name="Normal 2 5 3" xfId="639"/>
    <cellStyle name="Normal 2 5 4" xfId="640"/>
    <cellStyle name="Normal 2 5 5" xfId="641"/>
    <cellStyle name="Normal 2 5 6" xfId="642"/>
    <cellStyle name="Normal 2 5 7" xfId="643"/>
    <cellStyle name="Normal 2 5 8" xfId="644"/>
    <cellStyle name="Normal 2 5 9" xfId="645"/>
    <cellStyle name="Normal 2 6" xfId="646"/>
    <cellStyle name="Normal 2 6 10" xfId="647"/>
    <cellStyle name="Normal 2 6 11" xfId="648"/>
    <cellStyle name="Normal 2 6 12" xfId="649"/>
    <cellStyle name="Normal 2 6 13" xfId="650"/>
    <cellStyle name="Normal 2 6 14" xfId="651"/>
    <cellStyle name="Normal 2 6 15" xfId="652"/>
    <cellStyle name="Normal 2 6 16" xfId="653"/>
    <cellStyle name="Normal 2 6 17" xfId="654"/>
    <cellStyle name="Normal 2 6 18" xfId="655"/>
    <cellStyle name="Normal 2 6 19" xfId="656"/>
    <cellStyle name="Normal 2 6 2" xfId="657"/>
    <cellStyle name="Normal 2 6 20" xfId="658"/>
    <cellStyle name="Normal 2 6 21" xfId="659"/>
    <cellStyle name="Normal 2 6 3" xfId="660"/>
    <cellStyle name="Normal 2 6 4" xfId="661"/>
    <cellStyle name="Normal 2 6 5" xfId="662"/>
    <cellStyle name="Normal 2 6 6" xfId="663"/>
    <cellStyle name="Normal 2 6 7" xfId="664"/>
    <cellStyle name="Normal 2 6 8" xfId="665"/>
    <cellStyle name="Normal 2 6 9" xfId="666"/>
    <cellStyle name="Normal 2 7" xfId="667"/>
    <cellStyle name="Normal 2 7 10" xfId="668"/>
    <cellStyle name="Normal 2 7 11" xfId="669"/>
    <cellStyle name="Normal 2 7 12" xfId="670"/>
    <cellStyle name="Normal 2 7 13" xfId="671"/>
    <cellStyle name="Normal 2 7 14" xfId="672"/>
    <cellStyle name="Normal 2 7 2" xfId="673"/>
    <cellStyle name="Normal 2 7 3" xfId="674"/>
    <cellStyle name="Normal 2 7 4" xfId="675"/>
    <cellStyle name="Normal 2 7 5" xfId="676"/>
    <cellStyle name="Normal 2 7 6" xfId="677"/>
    <cellStyle name="Normal 2 7 7" xfId="678"/>
    <cellStyle name="Normal 2 7 8" xfId="679"/>
    <cellStyle name="Normal 2 7 9" xfId="680"/>
    <cellStyle name="Normal 2 8" xfId="681"/>
    <cellStyle name="Normal 2 8 10" xfId="682"/>
    <cellStyle name="Normal 2 8 11" xfId="683"/>
    <cellStyle name="Normal 2 8 2" xfId="684"/>
    <cellStyle name="Normal 2 8 3" xfId="685"/>
    <cellStyle name="Normal 2 8 4" xfId="686"/>
    <cellStyle name="Normal 2 8 5" xfId="687"/>
    <cellStyle name="Normal 2 8 6" xfId="688"/>
    <cellStyle name="Normal 2 8 7" xfId="689"/>
    <cellStyle name="Normal 2 8 8" xfId="690"/>
    <cellStyle name="Normal 2 8 9" xfId="691"/>
    <cellStyle name="Normal 2 9" xfId="692"/>
    <cellStyle name="Normal 2 9 2" xfId="693"/>
    <cellStyle name="Normal 2 9 3" xfId="694"/>
    <cellStyle name="Normal 2 9 4" xfId="695"/>
    <cellStyle name="Normal 2 9 5" xfId="696"/>
    <cellStyle name="Normal 2 9 6" xfId="697"/>
    <cellStyle name="Normal 2 9 7" xfId="698"/>
    <cellStyle name="Normal 2 9 8" xfId="699"/>
    <cellStyle name="Normal 2 9 9" xfId="700"/>
    <cellStyle name="Normal 3" xfId="701"/>
    <cellStyle name="Normal 3 10" xfId="702"/>
    <cellStyle name="Normal 3 10 2" xfId="703"/>
    <cellStyle name="Normal 3 11" xfId="704"/>
    <cellStyle name="Normal 3 11 2" xfId="705"/>
    <cellStyle name="Normal 3 12" xfId="706"/>
    <cellStyle name="Normal 3 12 2" xfId="707"/>
    <cellStyle name="Normal 3 13" xfId="708"/>
    <cellStyle name="Normal 3 13 2" xfId="709"/>
    <cellStyle name="Normal 3 14" xfId="710"/>
    <cellStyle name="Normal 3 14 2" xfId="711"/>
    <cellStyle name="Normal 3 15" xfId="712"/>
    <cellStyle name="Normal 3 15 2" xfId="713"/>
    <cellStyle name="Normal 3 16" xfId="714"/>
    <cellStyle name="Normal 3 2" xfId="715"/>
    <cellStyle name="Normal 3 2 2" xfId="716"/>
    <cellStyle name="Normal 3 2 2 2" xfId="717"/>
    <cellStyle name="Normal 3 2 3" xfId="718"/>
    <cellStyle name="Normal 3 2 4" xfId="719"/>
    <cellStyle name="Normal 3 3" xfId="720"/>
    <cellStyle name="Normal 3 3 2" xfId="721"/>
    <cellStyle name="Normal 3 3 2 2" xfId="722"/>
    <cellStyle name="Normal 3 3 3" xfId="723"/>
    <cellStyle name="Normal 3 3 4" xfId="724"/>
    <cellStyle name="Normal 3 4" xfId="725"/>
    <cellStyle name="Normal 3 4 2" xfId="726"/>
    <cellStyle name="Normal 3 4 2 2" xfId="727"/>
    <cellStyle name="Normal 3 4 3" xfId="728"/>
    <cellStyle name="Normal 3 4 4" xfId="729"/>
    <cellStyle name="Normal 3 5" xfId="730"/>
    <cellStyle name="Normal 3 5 2" xfId="731"/>
    <cellStyle name="Normal 3 5 3" xfId="732"/>
    <cellStyle name="Normal 3 6" xfId="733"/>
    <cellStyle name="Normal 3 6 2" xfId="734"/>
    <cellStyle name="Normal 3 6 3" xfId="735"/>
    <cellStyle name="Normal 3 7" xfId="736"/>
    <cellStyle name="Normal 3 7 2" xfId="737"/>
    <cellStyle name="Normal 3 7 3" xfId="738"/>
    <cellStyle name="Normal 3 8" xfId="739"/>
    <cellStyle name="Normal 3 8 2" xfId="740"/>
    <cellStyle name="Normal 3 8 3" xfId="741"/>
    <cellStyle name="Normal 3 9" xfId="742"/>
    <cellStyle name="Normal 3 9 2" xfId="743"/>
    <cellStyle name="Normal 4" xfId="744"/>
    <cellStyle name="Normal 4 10" xfId="745"/>
    <cellStyle name="Normal 4 10 2" xfId="746"/>
    <cellStyle name="Normal 4 11" xfId="747"/>
    <cellStyle name="Normal 4 11 2" xfId="748"/>
    <cellStyle name="Normal 4 12" xfId="749"/>
    <cellStyle name="Normal 4 12 2" xfId="750"/>
    <cellStyle name="Normal 4 13" xfId="751"/>
    <cellStyle name="Normal 4 13 2" xfId="752"/>
    <cellStyle name="Normal 4 14" xfId="753"/>
    <cellStyle name="Normal 4 14 2" xfId="754"/>
    <cellStyle name="Normal 4 15" xfId="755"/>
    <cellStyle name="Normal 4 15 2" xfId="756"/>
    <cellStyle name="Normal 4 16" xfId="757"/>
    <cellStyle name="Normal 4 16 2" xfId="758"/>
    <cellStyle name="Normal 4 17" xfId="759"/>
    <cellStyle name="Normal 4 17 2" xfId="760"/>
    <cellStyle name="Normal 4 18" xfId="761"/>
    <cellStyle name="Normal 4 18 2" xfId="762"/>
    <cellStyle name="Normal 4 19" xfId="763"/>
    <cellStyle name="Normal 4 19 2" xfId="764"/>
    <cellStyle name="Normal 4 2" xfId="765"/>
    <cellStyle name="Normal 4 2 2" xfId="766"/>
    <cellStyle name="Normal 4 20" xfId="767"/>
    <cellStyle name="Normal 4 20 2" xfId="768"/>
    <cellStyle name="Normal 4 21" xfId="769"/>
    <cellStyle name="Normal 4 22" xfId="770"/>
    <cellStyle name="Normal 4 23" xfId="771"/>
    <cellStyle name="Normal 4 24" xfId="772"/>
    <cellStyle name="Normal 4 3" xfId="773"/>
    <cellStyle name="Normal 4 3 2" xfId="774"/>
    <cellStyle name="Normal 4 4" xfId="775"/>
    <cellStyle name="Normal 4 4 2" xfId="776"/>
    <cellStyle name="Normal 4 5" xfId="777"/>
    <cellStyle name="Normal 4 5 2" xfId="778"/>
    <cellStyle name="Normal 4 6" xfId="779"/>
    <cellStyle name="Normal 4 6 2" xfId="780"/>
    <cellStyle name="Normal 4 7" xfId="781"/>
    <cellStyle name="Normal 4 7 2" xfId="782"/>
    <cellStyle name="Normal 4 8" xfId="783"/>
    <cellStyle name="Normal 4 8 2" xfId="784"/>
    <cellStyle name="Normal 4 9" xfId="785"/>
    <cellStyle name="Normal 4 9 2" xfId="786"/>
    <cellStyle name="Normal 5" xfId="787"/>
    <cellStyle name="Normal 5 10" xfId="788"/>
    <cellStyle name="Normal 5 10 2" xfId="789"/>
    <cellStyle name="Normal 5 11" xfId="790"/>
    <cellStyle name="Normal 5 11 2" xfId="791"/>
    <cellStyle name="Normal 5 12" xfId="792"/>
    <cellStyle name="Normal 5 12 2" xfId="793"/>
    <cellStyle name="Normal 5 13" xfId="794"/>
    <cellStyle name="Normal 5 13 2" xfId="795"/>
    <cellStyle name="Normal 5 14" xfId="796"/>
    <cellStyle name="Normal 5 14 2" xfId="797"/>
    <cellStyle name="Normal 5 15" xfId="798"/>
    <cellStyle name="Normal 5 15 2" xfId="799"/>
    <cellStyle name="Normal 5 16" xfId="800"/>
    <cellStyle name="Normal 5 16 2" xfId="801"/>
    <cellStyle name="Normal 5 17" xfId="802"/>
    <cellStyle name="Normal 5 17 2" xfId="803"/>
    <cellStyle name="Normal 5 18" xfId="804"/>
    <cellStyle name="Normal 5 18 2" xfId="805"/>
    <cellStyle name="Normal 5 19" xfId="806"/>
    <cellStyle name="Normal 5 2" xfId="807"/>
    <cellStyle name="Normal 5 2 2" xfId="808"/>
    <cellStyle name="Normal 5 2 3" xfId="809"/>
    <cellStyle name="Normal 5 2 4" xfId="810"/>
    <cellStyle name="Normal 5 20" xfId="811"/>
    <cellStyle name="Normal 5 21" xfId="812"/>
    <cellStyle name="Normal 5 3" xfId="813"/>
    <cellStyle name="Normal 5 3 2" xfId="814"/>
    <cellStyle name="Normal 5 4" xfId="815"/>
    <cellStyle name="Normal 5 4 2" xfId="816"/>
    <cellStyle name="Normal 5 5" xfId="817"/>
    <cellStyle name="Normal 5 5 2" xfId="818"/>
    <cellStyle name="Normal 5 6" xfId="819"/>
    <cellStyle name="Normal 5 6 2" xfId="820"/>
    <cellStyle name="Normal 5 7" xfId="821"/>
    <cellStyle name="Normal 5 7 2" xfId="822"/>
    <cellStyle name="Normal 5 8" xfId="823"/>
    <cellStyle name="Normal 5 8 2" xfId="824"/>
    <cellStyle name="Normal 5 9" xfId="825"/>
    <cellStyle name="Normal 5 9 2" xfId="826"/>
    <cellStyle name="Normal 6" xfId="827"/>
    <cellStyle name="Normal 6 10" xfId="828"/>
    <cellStyle name="Normal 6 10 2" xfId="829"/>
    <cellStyle name="Normal 6 11" xfId="830"/>
    <cellStyle name="Normal 6 11 2" xfId="831"/>
    <cellStyle name="Normal 6 12" xfId="832"/>
    <cellStyle name="Normal 6 12 2" xfId="833"/>
    <cellStyle name="Normal 6 13" xfId="834"/>
    <cellStyle name="Normal 6 13 2" xfId="835"/>
    <cellStyle name="Normal 6 14" xfId="836"/>
    <cellStyle name="Normal 6 14 2" xfId="837"/>
    <cellStyle name="Normal 6 15" xfId="838"/>
    <cellStyle name="Normal 6 15 2" xfId="839"/>
    <cellStyle name="Normal 6 16" xfId="840"/>
    <cellStyle name="Normal 6 16 2" xfId="841"/>
    <cellStyle name="Normal 6 17" xfId="842"/>
    <cellStyle name="Normal 6 18" xfId="843"/>
    <cellStyle name="Normal 6 19" xfId="844"/>
    <cellStyle name="Normal 6 2" xfId="845"/>
    <cellStyle name="Normal 6 2 2" xfId="846"/>
    <cellStyle name="Normal 6 2 3" xfId="847"/>
    <cellStyle name="Normal 6 2 4" xfId="848"/>
    <cellStyle name="Normal 6 20" xfId="849"/>
    <cellStyle name="Normal 6 21" xfId="850"/>
    <cellStyle name="Normal 6 3" xfId="851"/>
    <cellStyle name="Normal 6 3 2" xfId="852"/>
    <cellStyle name="Normal 6 4" xfId="853"/>
    <cellStyle name="Normal 6 4 2" xfId="854"/>
    <cellStyle name="Normal 6 5" xfId="855"/>
    <cellStyle name="Normal 6 5 2" xfId="856"/>
    <cellStyle name="Normal 6 6" xfId="857"/>
    <cellStyle name="Normal 6 6 2" xfId="858"/>
    <cellStyle name="Normal 6 7" xfId="859"/>
    <cellStyle name="Normal 6 7 2" xfId="860"/>
    <cellStyle name="Normal 6 8" xfId="861"/>
    <cellStyle name="Normal 6 8 2" xfId="862"/>
    <cellStyle name="Normal 6 9" xfId="863"/>
    <cellStyle name="Normal 6 9 2" xfId="864"/>
    <cellStyle name="Normal 7" xfId="865"/>
    <cellStyle name="Normal 7 10" xfId="866"/>
    <cellStyle name="Normal 7 10 2" xfId="867"/>
    <cellStyle name="Normal 7 11" xfId="868"/>
    <cellStyle name="Normal 7 11 2" xfId="869"/>
    <cellStyle name="Normal 7 12" xfId="870"/>
    <cellStyle name="Normal 7 12 2" xfId="871"/>
    <cellStyle name="Normal 7 13" xfId="872"/>
    <cellStyle name="Normal 7 13 2" xfId="873"/>
    <cellStyle name="Normal 7 14" xfId="874"/>
    <cellStyle name="Normal 7 15" xfId="875"/>
    <cellStyle name="Normal 7 16" xfId="876"/>
    <cellStyle name="Normal 7 2" xfId="877"/>
    <cellStyle name="Normal 7 2 2" xfId="878"/>
    <cellStyle name="Normal 7 3" xfId="879"/>
    <cellStyle name="Normal 7 3 2" xfId="880"/>
    <cellStyle name="Normal 7 4" xfId="881"/>
    <cellStyle name="Normal 7 4 2" xfId="882"/>
    <cellStyle name="Normal 7 5" xfId="883"/>
    <cellStyle name="Normal 7 5 2" xfId="884"/>
    <cellStyle name="Normal 7 6" xfId="885"/>
    <cellStyle name="Normal 7 6 2" xfId="886"/>
    <cellStyle name="Normal 7 7" xfId="887"/>
    <cellStyle name="Normal 7 7 2" xfId="888"/>
    <cellStyle name="Normal 7 8" xfId="889"/>
    <cellStyle name="Normal 7 8 2" xfId="890"/>
    <cellStyle name="Normal 7 9" xfId="891"/>
    <cellStyle name="Normal 7 9 2" xfId="892"/>
    <cellStyle name="Normal 8" xfId="893"/>
    <cellStyle name="Normal 8 10" xfId="894"/>
    <cellStyle name="Normal 8 10 2" xfId="895"/>
    <cellStyle name="Normal 8 11" xfId="896"/>
    <cellStyle name="Normal 8 11 2" xfId="897"/>
    <cellStyle name="Normal 8 2" xfId="898"/>
    <cellStyle name="Normal 8 2 2" xfId="899"/>
    <cellStyle name="Normal 8 3" xfId="900"/>
    <cellStyle name="Normal 8 3 2" xfId="901"/>
    <cellStyle name="Normal 8 4" xfId="902"/>
    <cellStyle name="Normal 8 4 2" xfId="903"/>
    <cellStyle name="Normal 8 5" xfId="904"/>
    <cellStyle name="Normal 8 5 2" xfId="905"/>
    <cellStyle name="Normal 8 6" xfId="906"/>
    <cellStyle name="Normal 8 6 2" xfId="907"/>
    <cellStyle name="Normal 8 7" xfId="908"/>
    <cellStyle name="Normal 8 7 2" xfId="909"/>
    <cellStyle name="Normal 8 8" xfId="910"/>
    <cellStyle name="Normal 8 8 2" xfId="911"/>
    <cellStyle name="Normal 8 9" xfId="912"/>
    <cellStyle name="Normal 8 9 2" xfId="913"/>
    <cellStyle name="Normal 9" xfId="914"/>
    <cellStyle name="Normal 9 10" xfId="915"/>
    <cellStyle name="Normal 9 2" xfId="916"/>
    <cellStyle name="Normal 9 2 2" xfId="917"/>
    <cellStyle name="Normal 9 3" xfId="918"/>
    <cellStyle name="Normal 9 3 2" xfId="919"/>
    <cellStyle name="Normal 9 4" xfId="920"/>
    <cellStyle name="Normal 9 4 2" xfId="921"/>
    <cellStyle name="Normal 9 5" xfId="922"/>
    <cellStyle name="Normal 9 5 2" xfId="923"/>
    <cellStyle name="Normal 9 6" xfId="924"/>
    <cellStyle name="Normal 9 6 2" xfId="925"/>
    <cellStyle name="Normal 9 7" xfId="926"/>
    <cellStyle name="Normal 9 7 2" xfId="927"/>
    <cellStyle name="Normal 9 8" xfId="928"/>
    <cellStyle name="Normal 9 8 2" xfId="929"/>
    <cellStyle name="Normal 9 9" xfId="930"/>
    <cellStyle name="Normal 9 9 2" xfId="931"/>
    <cellStyle name="Note" xfId="932"/>
    <cellStyle name="Output" xfId="933"/>
    <cellStyle name="Percent" xfId="934"/>
    <cellStyle name="Percent 11" xfId="935"/>
    <cellStyle name="Percent 2" xfId="936"/>
    <cellStyle name="Percent 2 2" xfId="937"/>
    <cellStyle name="Percent 2 3" xfId="938"/>
    <cellStyle name="Percent 2 3 2" xfId="939"/>
    <cellStyle name="Percent 2 4" xfId="940"/>
    <cellStyle name="Percent 2 5" xfId="941"/>
    <cellStyle name="Percent 2 6" xfId="942"/>
    <cellStyle name="Percent 2 7" xfId="943"/>
    <cellStyle name="Percent 2 8" xfId="944"/>
    <cellStyle name="Percent 2 9" xfId="945"/>
    <cellStyle name="Percent 3" xfId="946"/>
    <cellStyle name="Title" xfId="947"/>
    <cellStyle name="Total" xfId="948"/>
    <cellStyle name="Warning Text" xfId="9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New%20folder%20(2)%20(2).zip\New%20folder%20(2)\makusanyo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na.kibasi\Downloads\4.Monthly%20Tax%20Revenue%20report%20%20for%20October%20%202020_FINAL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na.kibasi\Downloads\Makusanyo%20ya%20robo%20mwaka%202020_21%20mpaka%20Mei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arifa ya Idara"/>
      <sheetName val="Taarifa za kipengele cha kodi"/>
      <sheetName val="Taarifa ya Kimkoa"/>
    </sheetNames>
    <sheetDataSet>
      <sheetData sheetId="0">
        <row r="3">
          <cell r="A3" t="str">
            <v> IDARA</v>
          </cell>
        </row>
        <row r="5">
          <cell r="A5" t="str">
            <v>Mapato ya Ndani</v>
          </cell>
        </row>
      </sheetData>
      <sheetData sheetId="1">
        <row r="2">
          <cell r="A2" t="str">
            <v>KIPENGELE CHA KODI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-CONTENTS"/>
      <sheetName val="EXECUTIVE-SUMMARY (i)"/>
      <sheetName val="DRD-ESTIMATES=1"/>
      <sheetName val="DRD-ESTIMATES=2"/>
      <sheetName val="DRD-ESTIMATES=3"/>
      <sheetName val="ESTIMATES-WITH-TOURISM"/>
      <sheetName val="DRD-ESTIMATES-TOURISM-SECTOR=4"/>
      <sheetName val="LTD-ESTIMATES=5"/>
      <sheetName val="LTD-ESTIMATES=6"/>
      <sheetName val="LTD-ESTIMATES=7"/>
      <sheetName val="CUSTOMS-ESTIMATES=8"/>
      <sheetName val="QUARTERLY-ESTIMATES=9 "/>
      <sheetName val="TOURISM-ACTUAL-COLLECTION"/>
      <sheetName val="ACTUAL-COLL.summary=10"/>
      <sheetName val="DOMESTIC-REV-GRAPH=11"/>
      <sheetName val="LARGETAX-GRAPH=12"/>
      <sheetName val="C&amp;E -GRPH=13"/>
      <sheetName val="TOTAL-GRAPH=14"/>
      <sheetName val="GRAPH-MLAND=15"/>
      <sheetName val="perf. by regions=16"/>
      <sheetName val="DOMESTIC-REV-DIRECT-TAXES=17"/>
      <sheetName val="DIRECT TAXES-REGIONWISE=18"/>
      <sheetName val="Indirect-tax=19"/>
      <sheetName val="Indirect Tax-ii=20"/>
      <sheetName val="Indirect-tax-iii=21"/>
      <sheetName val="Indirect-tax-iv-Tourism-22"/>
      <sheetName val="INDIRECT TAXES-REGIONWISE=23"/>
      <sheetName val="REGION-TOURISM"/>
      <sheetName val="DOMESTIC-REVEN=24"/>
      <sheetName val="L-TAX-i=25"/>
      <sheetName val="L-Taxii=26"/>
      <sheetName val="L-taxiii=27"/>
      <sheetName val="Customs Itemwise=28"/>
      <sheetName val="Customs Regionwise=29"/>
      <sheetName val="znz-estimates"/>
      <sheetName val="TOURISM=tanapa-NCAA,TAWA-EST"/>
      <sheetName val="PARKS==32"/>
      <sheetName val="TOURISM-PARKS=32"/>
      <sheetName val="Rev. est. for Zbr.=30"/>
      <sheetName val="perf. summary for zanz.=31"/>
      <sheetName val="I-TAX GRAPH ZBR=32"/>
      <sheetName val="C&amp;E-GRAPH ZBR=33"/>
      <sheetName val="TOTAL-GRAPH ZBR=34"/>
      <sheetName val="GRAPH-ZBAR1=35"/>
      <sheetName val="ZANZIBAR"/>
      <sheetName val="zanz cust. dept=36"/>
      <sheetName val="zanz Income tax=37"/>
      <sheetName val="EXEMPTIONS-38"/>
      <sheetName val="exemption zbr=39"/>
      <sheetName val="Propety Rates-REGIONWISE=40"/>
      <sheetName val="Bill boards-REGIONWISE=41 "/>
      <sheetName val="TOURISM-ESTIMATES-REGIONS"/>
      <sheetName val="TOURISM-REGION=42"/>
      <sheetName val="Other institutions=43"/>
      <sheetName val="Overall Performance=44"/>
      <sheetName val="LTD-Item-New "/>
      <sheetName val="Property"/>
      <sheetName val="ITEM WISE-DRD-CE NEW "/>
      <sheetName val="Regions New"/>
      <sheetName val="Sheet6"/>
      <sheetName val="Sheet2"/>
      <sheetName val="Sheet1"/>
      <sheetName val="VAT Relief"/>
      <sheetName val="Refund"/>
      <sheetName val="Fire"/>
      <sheetName val="Wharfage"/>
      <sheetName val="Hide&amp;Skin"/>
      <sheetName val="Cashewnuts"/>
      <sheetName val="Sheet3"/>
      <sheetName val="Sheet4"/>
      <sheetName val="OTHER INSTITUTIONS"/>
      <sheetName val="non-targeted"/>
    </sheetNames>
    <sheetDataSet>
      <sheetData sheetId="13">
        <row r="16">
          <cell r="J16">
            <v>1314921.733120327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arifa ya idara 20-21"/>
      <sheetName val="Taarifa kwa aina ya kodi 20-21"/>
      <sheetName val="Taarifa za kimikoa 20-21"/>
    </sheetNames>
    <sheetDataSet>
      <sheetData sheetId="1">
        <row r="133">
          <cell r="C133">
            <v>3422.2496735005925</v>
          </cell>
          <cell r="D133">
            <v>6684.509889461682</v>
          </cell>
          <cell r="E133">
            <v>8092.237407665232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90" zoomScaleNormal="9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6" sqref="A26"/>
    </sheetView>
  </sheetViews>
  <sheetFormatPr defaultColWidth="8.8515625" defaultRowHeight="12.75"/>
  <cols>
    <col min="1" max="1" width="73.140625" style="16" customWidth="1"/>
    <col min="2" max="2" width="44.421875" style="16" hidden="1" customWidth="1"/>
    <col min="3" max="3" width="12.8515625" style="16" customWidth="1"/>
    <col min="4" max="4" width="12.7109375" style="16" bestFit="1" customWidth="1"/>
    <col min="5" max="5" width="14.8515625" style="16" bestFit="1" customWidth="1"/>
    <col min="6" max="6" width="15.28125" style="16" bestFit="1" customWidth="1"/>
    <col min="7" max="7" width="14.8515625" style="16" customWidth="1"/>
    <col min="8" max="8" width="14.421875" style="16" customWidth="1"/>
    <col min="9" max="9" width="24.00390625" style="16" customWidth="1"/>
    <col min="10" max="10" width="16.00390625" style="16" customWidth="1"/>
    <col min="11" max="11" width="13.00390625" style="16" customWidth="1"/>
    <col min="12" max="12" width="12.7109375" style="16" customWidth="1"/>
    <col min="13" max="13" width="12.8515625" style="16" customWidth="1"/>
    <col min="14" max="14" width="16.57421875" style="16" customWidth="1"/>
    <col min="15" max="15" width="16.7109375" style="16" customWidth="1"/>
    <col min="16" max="16" width="14.7109375" style="16" customWidth="1"/>
    <col min="17" max="17" width="17.8515625" style="16" customWidth="1"/>
    <col min="18" max="18" width="15.00390625" style="16" customWidth="1"/>
    <col min="19" max="19" width="12.140625" style="16" bestFit="1" customWidth="1"/>
    <col min="20" max="16384" width="8.8515625" style="16" customWidth="1"/>
  </cols>
  <sheetData>
    <row r="1" spans="1:17" ht="47.25" customHeight="1">
      <c r="A1" s="114" t="s">
        <v>494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2" ht="15.75">
      <c r="A2" s="17"/>
      <c r="B2" s="17"/>
      <c r="C2" s="106" t="s">
        <v>486</v>
      </c>
      <c r="D2" s="106"/>
      <c r="E2" s="106"/>
      <c r="F2" s="106"/>
      <c r="L2" s="16" t="s">
        <v>249</v>
      </c>
    </row>
    <row r="3" spans="1:18" ht="12.75">
      <c r="A3" s="108" t="s">
        <v>47</v>
      </c>
      <c r="B3" s="109" t="str">
        <f>'[1]Taarifa ya Idara'!$A$3:$A$4</f>
        <v> IDARA</v>
      </c>
      <c r="C3" s="107" t="s">
        <v>495</v>
      </c>
      <c r="D3" s="107"/>
      <c r="E3" s="107"/>
      <c r="F3" s="107"/>
      <c r="G3" s="107" t="s">
        <v>496</v>
      </c>
      <c r="H3" s="107"/>
      <c r="I3" s="107"/>
      <c r="J3" s="107"/>
      <c r="K3" s="103" t="s">
        <v>497</v>
      </c>
      <c r="L3" s="104"/>
      <c r="M3" s="104"/>
      <c r="N3" s="105"/>
      <c r="O3" s="103" t="s">
        <v>498</v>
      </c>
      <c r="P3" s="104" t="s">
        <v>224</v>
      </c>
      <c r="Q3" s="104" t="s">
        <v>224</v>
      </c>
      <c r="R3" s="105"/>
    </row>
    <row r="4" spans="1:18" ht="12.75">
      <c r="A4" s="108"/>
      <c r="B4" s="110"/>
      <c r="C4" s="9" t="s">
        <v>478</v>
      </c>
      <c r="D4" s="9" t="s">
        <v>479</v>
      </c>
      <c r="E4" s="9" t="s">
        <v>480</v>
      </c>
      <c r="F4" s="9" t="s">
        <v>60</v>
      </c>
      <c r="G4" s="9" t="s">
        <v>481</v>
      </c>
      <c r="H4" s="9" t="s">
        <v>482</v>
      </c>
      <c r="I4" s="9" t="s">
        <v>483</v>
      </c>
      <c r="J4" s="9" t="s">
        <v>60</v>
      </c>
      <c r="K4" s="9" t="s">
        <v>472</v>
      </c>
      <c r="L4" s="9" t="s">
        <v>473</v>
      </c>
      <c r="M4" s="9" t="s">
        <v>474</v>
      </c>
      <c r="N4" s="9" t="s">
        <v>60</v>
      </c>
      <c r="O4" s="9" t="s">
        <v>475</v>
      </c>
      <c r="P4" s="9" t="s">
        <v>476</v>
      </c>
      <c r="Q4" s="9" t="s">
        <v>477</v>
      </c>
      <c r="R4" s="9" t="s">
        <v>60</v>
      </c>
    </row>
    <row r="5" spans="1:18" ht="12" customHeight="1">
      <c r="A5" s="84" t="s">
        <v>52</v>
      </c>
      <c r="B5" s="84" t="str">
        <f>'[1]Taarifa ya Idara'!$A$5</f>
        <v>Mapato ya Ndani</v>
      </c>
      <c r="C5" s="1">
        <f>'Tax item data 20-21'!C24+'Tax item data 20-21'!C135</f>
        <v>302894.2628958996</v>
      </c>
      <c r="D5" s="1">
        <f>'Tax item data 20-21'!D24+'Tax item data 20-21'!D135</f>
        <v>272370.8903685017</v>
      </c>
      <c r="E5" s="1">
        <f>'Tax item data 20-21'!E24+'Tax item data 20-21'!E135</f>
        <v>360794.3405423372</v>
      </c>
      <c r="F5" s="1">
        <f>SUM(C5:E5)</f>
        <v>936059.4938067384</v>
      </c>
      <c r="G5" s="1">
        <f>'Tax item data 20-21'!G24+'Tax item data 20-21'!G135</f>
        <v>291151.6126626767</v>
      </c>
      <c r="H5" s="1">
        <f>'Tax item data 20-21'!H24+'Tax item data 20-21'!H135</f>
        <v>259178.38684339222</v>
      </c>
      <c r="I5" s="1">
        <f>'Tax item data 20-21'!I24+'Tax item data 20-21'!I135</f>
        <v>397910.0485935927</v>
      </c>
      <c r="J5" s="1">
        <f>SUM(G5:I5)</f>
        <v>948240.0480996616</v>
      </c>
      <c r="K5" s="1">
        <f>'Tax item data 20-21'!K24+'Tax item data 20-21'!K135</f>
        <v>282877.4731944868</v>
      </c>
      <c r="L5" s="1">
        <f>'Tax item data 20-21'!L24+'Tax item data 20-21'!L135</f>
        <v>260909.5792144338</v>
      </c>
      <c r="M5" s="1">
        <f>'Tax item data 20-21'!M24+'Tax item data 20-21'!M135</f>
        <v>354241.2198011946</v>
      </c>
      <c r="N5" s="1">
        <f>SUM(K5:M5)</f>
        <v>898028.2722101152</v>
      </c>
      <c r="O5" s="1">
        <f>'Tax item data 20-21'!O24+'Tax item data 20-21'!O135</f>
        <v>248788.58293370454</v>
      </c>
      <c r="P5" s="1">
        <f>'Tax item data 20-21'!P24+'Tax item data 20-21'!P135</f>
        <v>245582.43466576183</v>
      </c>
      <c r="Q5" s="1">
        <f>'Tax item data 20-21'!Q24+'Tax item data 20-21'!Q135</f>
        <v>354230.73960496957</v>
      </c>
      <c r="R5" s="1">
        <f>SUM(O5:Q5)</f>
        <v>848601.757204436</v>
      </c>
    </row>
    <row r="6" spans="1:18" ht="12" customHeight="1">
      <c r="A6" s="84" t="s">
        <v>48</v>
      </c>
      <c r="B6" s="84" t="s">
        <v>250</v>
      </c>
      <c r="C6" s="1">
        <f>'Tax item data 20-21'!C172+'Tax item data 20-21'!C178</f>
        <v>520073.68509585457</v>
      </c>
      <c r="D6" s="1">
        <f>'Tax item data 20-21'!D172+'Tax item data 20-21'!D178</f>
        <v>636835.1458788252</v>
      </c>
      <c r="E6" s="1">
        <f>'Tax item data 20-21'!E172+'Tax item data 20-21'!E178</f>
        <v>652538.102949741</v>
      </c>
      <c r="F6" s="1">
        <f>SUM(C6:E6)</f>
        <v>1809446.9339244207</v>
      </c>
      <c r="G6" s="1">
        <f>'Tax item data 20-21'!G172</f>
        <v>590585.66334213</v>
      </c>
      <c r="H6" s="1">
        <f>'Tax item data 20-21'!H172</f>
        <v>608557.9903288933</v>
      </c>
      <c r="I6" s="1">
        <f>'Tax item data 20-21'!I172</f>
        <v>677018.6982242918</v>
      </c>
      <c r="J6" s="1">
        <f>SUM(G6:I6)</f>
        <v>1876162.351895315</v>
      </c>
      <c r="K6" s="1">
        <f>'Tax item data 20-21'!K172</f>
        <v>547682.1382323629</v>
      </c>
      <c r="L6" s="1">
        <f>'Tax item data 20-21'!L172</f>
        <v>562652.3893277703</v>
      </c>
      <c r="M6" s="1">
        <f>'Tax item data 20-21'!M172</f>
        <v>597062.7164216051</v>
      </c>
      <c r="N6" s="1">
        <f>SUM(K6:M6)</f>
        <v>1707397.2439817383</v>
      </c>
      <c r="O6" s="1">
        <f>'Tax item data 20-21'!O172</f>
        <v>572556.1316693872</v>
      </c>
      <c r="P6" s="1">
        <f>'Tax item data 20-21'!P172</f>
        <v>650305.0299768264</v>
      </c>
      <c r="Q6" s="1">
        <f>'Tax item data 20-21'!Q172</f>
        <v>713318.06621856</v>
      </c>
      <c r="R6" s="1">
        <f aca="true" t="shared" si="0" ref="R6:R18">SUM(O6:Q6)</f>
        <v>1936179.2278647735</v>
      </c>
    </row>
    <row r="7" spans="1:18" ht="12" customHeight="1">
      <c r="A7" s="84" t="s">
        <v>49</v>
      </c>
      <c r="B7" s="84" t="s">
        <v>251</v>
      </c>
      <c r="C7" s="1">
        <f>'Tax item data 20-21'!C272</f>
        <v>448138.5120005299</v>
      </c>
      <c r="D7" s="1">
        <f>'Tax item data 20-21'!D272</f>
        <v>473525.87781124</v>
      </c>
      <c r="E7" s="1">
        <f>'Tax item data 20-21'!E272</f>
        <v>676355.7153965901</v>
      </c>
      <c r="F7" s="1">
        <f>SUM(C7:E7)</f>
        <v>1598020.10520836</v>
      </c>
      <c r="G7" s="1">
        <f>'Tax item data 20-21'!G272</f>
        <v>480517.20762552007</v>
      </c>
      <c r="H7" s="1">
        <f>'Tax item data 20-21'!H272</f>
        <v>449533.42402638</v>
      </c>
      <c r="I7" s="1">
        <f>'Tax item data 20-21'!I272</f>
        <v>1012268.4739448198</v>
      </c>
      <c r="J7" s="1">
        <f>SUM(G7:I7)</f>
        <v>1942319.1055967198</v>
      </c>
      <c r="K7" s="1">
        <f>'Tax item data 20-21'!K272</f>
        <v>489705.49410937994</v>
      </c>
      <c r="L7" s="1">
        <f>'Tax item data 20-21'!L272</f>
        <v>484223.88864485995</v>
      </c>
      <c r="M7" s="1">
        <f>'Tax item data 20-21'!M272</f>
        <v>687854.45202674</v>
      </c>
      <c r="N7" s="1">
        <f>SUM(K7:M7)</f>
        <v>1661783.83478098</v>
      </c>
      <c r="O7" s="1">
        <f>'Tax item data 20-21'!O272</f>
        <v>492980.3893329</v>
      </c>
      <c r="P7" s="1">
        <f>'Tax item data 20-21'!P272</f>
        <v>430569.25745751</v>
      </c>
      <c r="Q7" s="1">
        <f>'Tax item data 20-21'!Q272</f>
        <v>754164.94761756</v>
      </c>
      <c r="R7" s="1">
        <f t="shared" si="0"/>
        <v>1677714.59440797</v>
      </c>
    </row>
    <row r="8" spans="1:18" ht="12.75">
      <c r="A8" s="2" t="s">
        <v>59</v>
      </c>
      <c r="B8" s="2" t="s">
        <v>252</v>
      </c>
      <c r="C8" s="3">
        <f aca="true" t="shared" si="1" ref="C8:Q8">SUM(C5:C7)</f>
        <v>1271106.459992284</v>
      </c>
      <c r="D8" s="3">
        <f t="shared" si="1"/>
        <v>1382731.914058567</v>
      </c>
      <c r="E8" s="3">
        <f t="shared" si="1"/>
        <v>1689688.1588886683</v>
      </c>
      <c r="F8" s="3">
        <f t="shared" si="1"/>
        <v>4343526.532939519</v>
      </c>
      <c r="G8" s="3">
        <f t="shared" si="1"/>
        <v>1362254.4836303268</v>
      </c>
      <c r="H8" s="3">
        <f t="shared" si="1"/>
        <v>1317269.8011986655</v>
      </c>
      <c r="I8" s="3">
        <f t="shared" si="1"/>
        <v>2087197.2207627043</v>
      </c>
      <c r="J8" s="3">
        <f t="shared" si="1"/>
        <v>4766721.505591696</v>
      </c>
      <c r="K8" s="3">
        <f t="shared" si="1"/>
        <v>1320265.1055362297</v>
      </c>
      <c r="L8" s="3">
        <f t="shared" si="1"/>
        <v>1307785.8571870641</v>
      </c>
      <c r="M8" s="3">
        <f t="shared" si="1"/>
        <v>1639158.3882495398</v>
      </c>
      <c r="N8" s="3">
        <f>SUM(N5:N7)</f>
        <v>4267209.350972833</v>
      </c>
      <c r="O8" s="3">
        <f t="shared" si="1"/>
        <v>1314325.1039359919</v>
      </c>
      <c r="P8" s="3">
        <f t="shared" si="1"/>
        <v>1326456.7221000982</v>
      </c>
      <c r="Q8" s="3">
        <f t="shared" si="1"/>
        <v>1821713.7534410898</v>
      </c>
      <c r="R8" s="3">
        <f>SUM(R5:R7)</f>
        <v>4462495.57947718</v>
      </c>
    </row>
    <row r="9" spans="1:18" ht="12" customHeight="1">
      <c r="A9" s="83" t="s">
        <v>50</v>
      </c>
      <c r="B9" s="83" t="s">
        <v>253</v>
      </c>
      <c r="C9" s="1">
        <f>'Tax item data 20-21'!C139</f>
        <v>0</v>
      </c>
      <c r="D9" s="1">
        <f>'Tax item data 20-21'!D139</f>
        <v>0.21061</v>
      </c>
      <c r="E9" s="1">
        <f>'Tax item data 20-21'!E139</f>
        <v>0.0601</v>
      </c>
      <c r="F9" s="1">
        <f>SUM(C9:E9)</f>
        <v>0.27071</v>
      </c>
      <c r="G9" s="1">
        <f>'Tax item data 20-21'!G139+'Tax item data 20-21'!G178</f>
        <v>487.24949</v>
      </c>
      <c r="H9" s="1">
        <f>'Tax item data 20-21'!H139+'Tax item data 20-21'!H178</f>
        <v>941.673249</v>
      </c>
      <c r="I9" s="1">
        <f>'Tax item data 20-21'!I139+'Tax item data 20-21'!I178</f>
        <v>737.349745</v>
      </c>
      <c r="J9" s="1">
        <f>SUM(G9:I9)</f>
        <v>2166.272484</v>
      </c>
      <c r="K9" s="1">
        <f>'Tax item data 20-21'!K139+'Tax item data 20-21'!K178</f>
        <v>670.288184</v>
      </c>
      <c r="L9" s="1">
        <f>'Tax item data 20-21'!L139+'Tax item data 20-21'!L178</f>
        <v>293.722671</v>
      </c>
      <c r="M9" s="1">
        <f>'Tax item data 20-21'!M139+'Tax item data 20-21'!M178</f>
        <v>907.2669940000001</v>
      </c>
      <c r="N9" s="1">
        <f>SUM(K9:M9)</f>
        <v>1871.277849</v>
      </c>
      <c r="O9" s="1">
        <f>'Tax item data 20-21'!O139+'Tax item data 20-21'!O178</f>
        <v>869.498698</v>
      </c>
      <c r="P9" s="1">
        <f>'Tax item data 20-21'!P139+'Tax item data 20-21'!P178</f>
        <v>937.807735</v>
      </c>
      <c r="Q9" s="1">
        <f>'Tax item data 20-21'!Q139+'Tax item data 20-21'!Q178</f>
        <v>1514.366816</v>
      </c>
      <c r="R9" s="1">
        <f t="shared" si="0"/>
        <v>3321.673249</v>
      </c>
    </row>
    <row r="10" spans="1:19" ht="12.75">
      <c r="A10" s="2" t="s">
        <v>72</v>
      </c>
      <c r="B10" s="2" t="s">
        <v>254</v>
      </c>
      <c r="C10" s="3">
        <f>C8+C9</f>
        <v>1271106.459992284</v>
      </c>
      <c r="D10" s="3">
        <f>D8+D9</f>
        <v>1382732.124668567</v>
      </c>
      <c r="E10" s="3">
        <f>E8+E9</f>
        <v>1689688.2189886682</v>
      </c>
      <c r="F10" s="3">
        <f aca="true" t="shared" si="2" ref="F10:O10">F8+F9</f>
        <v>4343526.803649519</v>
      </c>
      <c r="G10" s="3">
        <f t="shared" si="2"/>
        <v>1362741.733120327</v>
      </c>
      <c r="H10" s="3">
        <f t="shared" si="2"/>
        <v>1318211.4744476655</v>
      </c>
      <c r="I10" s="3">
        <f t="shared" si="2"/>
        <v>2087934.5705077043</v>
      </c>
      <c r="J10" s="3">
        <f t="shared" si="2"/>
        <v>4768887.778075696</v>
      </c>
      <c r="K10" s="3">
        <f t="shared" si="2"/>
        <v>1320935.3937202296</v>
      </c>
      <c r="L10" s="3">
        <f t="shared" si="2"/>
        <v>1308079.5798580642</v>
      </c>
      <c r="M10" s="3">
        <f>M8+M9</f>
        <v>1640065.6552435397</v>
      </c>
      <c r="N10" s="3">
        <f>N8+N9</f>
        <v>4269080.628821833</v>
      </c>
      <c r="O10" s="3">
        <f t="shared" si="2"/>
        <v>1315194.602633992</v>
      </c>
      <c r="P10" s="3">
        <f>P8+P9</f>
        <v>1327394.5298350982</v>
      </c>
      <c r="Q10" s="3">
        <f>Q8+Q9</f>
        <v>1823228.1202570898</v>
      </c>
      <c r="R10" s="3">
        <f>R8+R9</f>
        <v>4465817.25272618</v>
      </c>
      <c r="S10" s="49"/>
    </row>
    <row r="11" spans="1:18" ht="12" customHeight="1">
      <c r="A11" s="83" t="s">
        <v>203</v>
      </c>
      <c r="B11" s="83" t="s">
        <v>255</v>
      </c>
      <c r="C11" s="12">
        <f>'Tax item data 20-21'!C25+'Tax item data 20-21'!C173+'Tax item data 20-21'!C273+'Tax item data 20-21'!C174</f>
        <v>0</v>
      </c>
      <c r="D11" s="12">
        <f>'Tax item data 20-21'!D25+'Tax item data 20-21'!D173+'Tax item data 20-21'!D273+'Tax item data 20-21'!D174</f>
        <v>0</v>
      </c>
      <c r="E11" s="12">
        <f>'Tax item data 20-21'!E25+'Tax item data 20-21'!E173+'Tax item data 20-21'!E273+'Tax item data 20-21'!E174</f>
        <v>0</v>
      </c>
      <c r="F11" s="12">
        <f aca="true" t="shared" si="3" ref="F11:F16">SUM(C11:E11)</f>
        <v>0</v>
      </c>
      <c r="G11" s="12">
        <f>'Tax item data 20-21'!G25+'Tax item data 20-21'!G173+'Tax item data 20-21'!G273+'Tax item data 20-21'!G174</f>
        <v>1732.33192231593</v>
      </c>
      <c r="H11" s="12">
        <f>'Tax item data 20-21'!H25+'Tax item data 20-21'!H173+'Tax item data 20-21'!H273+'Tax item data 20-21'!H174</f>
        <v>292.10023617999997</v>
      </c>
      <c r="I11" s="12">
        <f>'Tax item data 20-21'!I25+'Tax item data 20-21'!I173+'Tax item data 20-21'!I273+'Tax item data 20-21'!I174</f>
        <v>0</v>
      </c>
      <c r="J11" s="12">
        <f>SUM(G11:I11)</f>
        <v>2024.4321584959298</v>
      </c>
      <c r="K11" s="12">
        <f>'Tax item data 20-21'!K25+'Tax item data 20-21'!K173+'Tax item data 20-21'!K273+'Tax item data 20-21'!K174</f>
        <v>21368.42160491609</v>
      </c>
      <c r="L11" s="12">
        <f>'Tax item data 20-21'!L25+'Tax item data 20-21'!L173+'Tax item data 20-21'!L273+'Tax item data 20-21'!L174</f>
        <v>3504.72263941</v>
      </c>
      <c r="M11" s="12">
        <f>'Tax item data 20-21'!M25+'Tax item data 20-21'!M173+'Tax item data 20-21'!M273+'Tax item data 20-21'!M174</f>
        <v>3359.573663</v>
      </c>
      <c r="N11" s="12">
        <f>SUM(K11:M11)</f>
        <v>28232.71790732609</v>
      </c>
      <c r="O11" s="12">
        <f>'Tax item data 20-21'!O25+'Tax item data 20-21'!O173+'Tax item data 20-21'!O273+'Tax item data 20-21'!O174</f>
        <v>2561.1604403100046</v>
      </c>
      <c r="P11" s="12">
        <f>'Tax item data 20-21'!P25+'Tax item data 20-21'!P173+'Tax item data 20-21'!P273+'Tax item data 20-21'!P174</f>
        <v>688.9655638099999</v>
      </c>
      <c r="Q11" s="12">
        <f>'Tax item data 20-21'!Q25+'Tax item data 20-21'!Q173+'Tax item data 20-21'!Q273+'Tax item data 20-21'!Q174</f>
        <v>688.9655638099999</v>
      </c>
      <c r="R11" s="1">
        <f t="shared" si="0"/>
        <v>3939.091567930004</v>
      </c>
    </row>
    <row r="12" spans="1:18" ht="12" customHeight="1">
      <c r="A12" s="83" t="s">
        <v>208</v>
      </c>
      <c r="B12" s="83" t="s">
        <v>256</v>
      </c>
      <c r="C12" s="12">
        <f>'Tax item data 20-21'!C136+'Tax item data 20-21'!C274</f>
        <v>0</v>
      </c>
      <c r="D12" s="12">
        <f>'Tax item data 20-21'!D136+'Tax item data 20-21'!D274</f>
        <v>0</v>
      </c>
      <c r="E12" s="12">
        <f>'Tax item data 20-21'!E136+'Tax item data 20-21'!E274</f>
        <v>0</v>
      </c>
      <c r="F12" s="12">
        <f t="shared" si="3"/>
        <v>0</v>
      </c>
      <c r="G12" s="12">
        <f>'Tax item data 20-21'!G136+'Tax item data 20-21'!G274</f>
        <v>46087.668077684095</v>
      </c>
      <c r="H12" s="12">
        <f>'Tax item data 20-21'!H136+'Tax item data 20-21'!H274</f>
        <v>607.8997638200001</v>
      </c>
      <c r="I12" s="12">
        <f>'Tax item data 20-21'!I136+'Tax item data 20-21'!I274</f>
        <v>0</v>
      </c>
      <c r="J12" s="12">
        <f aca="true" t="shared" si="4" ref="J12:J18">SUM(G12:I12)</f>
        <v>46695.5678415041</v>
      </c>
      <c r="K12" s="12">
        <f>'Tax item data 20-21'!K136+'Tax item data 20-21'!K274</f>
        <v>11194.57839508</v>
      </c>
      <c r="L12" s="12">
        <f>'Tax item data 20-21'!L136+'Tax item data 20-21'!L274</f>
        <v>7584.277360589999</v>
      </c>
      <c r="M12" s="12">
        <f>'Tax item data 20-21'!M136+'Tax item data 20-21'!M274</f>
        <v>11509.314923</v>
      </c>
      <c r="N12" s="12">
        <f aca="true" t="shared" si="5" ref="N12:N18">SUM(K12:M12)</f>
        <v>30288.17067867</v>
      </c>
      <c r="O12" s="12">
        <f>'Tax item data 20-21'!O136+'Tax item data 20-21'!O274</f>
        <v>54502.83955968999</v>
      </c>
      <c r="P12" s="12">
        <f>'Tax item data 20-21'!P136+'Tax item data 20-21'!P274</f>
        <v>28586.03443619</v>
      </c>
      <c r="Q12" s="12">
        <f>'Tax item data 20-21'!Q136+'Tax item data 20-21'!Q274</f>
        <v>28586.03443619</v>
      </c>
      <c r="R12" s="1">
        <f t="shared" si="0"/>
        <v>111674.90843206999</v>
      </c>
    </row>
    <row r="13" spans="1:18" ht="12" customHeight="1">
      <c r="A13" s="83" t="s">
        <v>73</v>
      </c>
      <c r="B13" s="83" t="s">
        <v>257</v>
      </c>
      <c r="C13" s="1">
        <f>'Tax item data 20-21'!C276</f>
        <v>0</v>
      </c>
      <c r="D13" s="1">
        <f>'Tax item data 20-21'!D276</f>
        <v>0</v>
      </c>
      <c r="E13" s="1">
        <f>'Tax item data 20-21'!E276</f>
        <v>0</v>
      </c>
      <c r="F13" s="12">
        <f t="shared" si="3"/>
        <v>0</v>
      </c>
      <c r="G13" s="1">
        <f>'Tax item data 20-21'!G276</f>
        <v>0</v>
      </c>
      <c r="H13" s="1">
        <f>'Tax item data 20-21'!H276</f>
        <v>0</v>
      </c>
      <c r="I13" s="1">
        <f>'Tax item data 20-21'!I276</f>
        <v>0</v>
      </c>
      <c r="J13" s="12">
        <f t="shared" si="4"/>
        <v>0</v>
      </c>
      <c r="K13" s="1">
        <f>'Tax item data 20-21'!K276</f>
        <v>0</v>
      </c>
      <c r="L13" s="1">
        <f>'Tax item data 20-21'!L276</f>
        <v>0</v>
      </c>
      <c r="M13" s="1">
        <f>'Tax item data 20-21'!M276</f>
        <v>0</v>
      </c>
      <c r="N13" s="12">
        <f t="shared" si="5"/>
        <v>0</v>
      </c>
      <c r="O13" s="1">
        <f>'Tax item data 20-21'!O276</f>
        <v>0</v>
      </c>
      <c r="P13" s="1">
        <f>'Tax item data 20-21'!P276</f>
        <v>0</v>
      </c>
      <c r="Q13" s="1">
        <f>'Tax item data 20-21'!Q276</f>
        <v>0</v>
      </c>
      <c r="R13" s="1">
        <f t="shared" si="0"/>
        <v>0</v>
      </c>
    </row>
    <row r="14" spans="1:18" ht="12" customHeight="1">
      <c r="A14" s="83" t="s">
        <v>209</v>
      </c>
      <c r="B14" s="83" t="s">
        <v>258</v>
      </c>
      <c r="C14" s="1">
        <f>'Tax item data 20-21'!C27+'Tax item data 20-21'!C139+'Tax item data 20-21'!C277</f>
        <v>0</v>
      </c>
      <c r="D14" s="1">
        <f>'Tax item data 20-21'!D27+'Tax item data 20-21'!D138+'Tax item data 20-21'!D277</f>
        <v>0</v>
      </c>
      <c r="E14" s="1">
        <f>'Tax item data 20-21'!E27+'Tax item data 20-21'!E138+'Tax item data 20-21'!E277</f>
        <v>0</v>
      </c>
      <c r="F14" s="12">
        <f t="shared" si="3"/>
        <v>0</v>
      </c>
      <c r="G14" s="1">
        <f>'Tax item data 20-21'!G27+'Tax item data 20-21'!G138+'Tax item data 20-21'!G277</f>
        <v>0</v>
      </c>
      <c r="H14" s="1">
        <f>'Tax item data 20-21'!H27+'Tax item data 20-21'!H138+'Tax item data 20-21'!H277</f>
        <v>0</v>
      </c>
      <c r="I14" s="1">
        <f>'Tax item data 20-21'!I27+'Tax item data 20-21'!I138+'Tax item data 20-21'!I277</f>
        <v>0</v>
      </c>
      <c r="J14" s="12">
        <f t="shared" si="4"/>
        <v>0</v>
      </c>
      <c r="K14" s="1">
        <f>'Tax item data 20-21'!K27+'Tax item data 20-21'!K138+'Tax item data 20-21'!K277</f>
        <v>0</v>
      </c>
      <c r="L14" s="1">
        <f>'Tax item data 20-21'!L27+'Tax item data 20-21'!L138+'Tax item data 20-21'!L277</f>
        <v>0</v>
      </c>
      <c r="M14" s="1">
        <f>'Tax item data 20-21'!M27+'Tax item data 20-21'!M138+'Tax item data 20-21'!M277</f>
        <v>0</v>
      </c>
      <c r="N14" s="12">
        <f t="shared" si="5"/>
        <v>0</v>
      </c>
      <c r="O14" s="1">
        <f>'Tax item data 20-21'!O27+'Tax item data 20-21'!O138+'Tax item data 20-21'!O277</f>
        <v>0</v>
      </c>
      <c r="P14" s="1">
        <f>'Tax item data 20-21'!P27+'Tax item data 20-21'!P138+'Tax item data 20-21'!P277</f>
        <v>0</v>
      </c>
      <c r="Q14" s="1">
        <f>'Tax item data 20-21'!Q27+'Tax item data 20-21'!Q138+'Tax item data 20-21'!Q277</f>
        <v>0</v>
      </c>
      <c r="R14" s="1">
        <f t="shared" si="0"/>
        <v>0</v>
      </c>
    </row>
    <row r="15" spans="1:18" ht="12" customHeight="1">
      <c r="A15" s="83" t="s">
        <v>210</v>
      </c>
      <c r="B15" s="85" t="s">
        <v>259</v>
      </c>
      <c r="C15" s="1">
        <f>'Tax item data 20-21'!C177+'Tax item data 20-21'!C175</f>
        <v>0</v>
      </c>
      <c r="D15" s="1">
        <f>'Tax item data 20-21'!D177+'Tax item data 20-21'!D175</f>
        <v>0</v>
      </c>
      <c r="E15" s="1">
        <f>'Tax item data 20-21'!E177+'Tax item data 20-21'!E175</f>
        <v>0</v>
      </c>
      <c r="F15" s="12">
        <f t="shared" si="3"/>
        <v>0</v>
      </c>
      <c r="G15" s="1">
        <f>'Tax item data 20-21'!G177+'Tax item data 20-21'!G175</f>
        <v>0</v>
      </c>
      <c r="H15" s="1">
        <f>'Tax item data 20-21'!H177+'Tax item data 20-21'!H175</f>
        <v>0</v>
      </c>
      <c r="I15" s="1">
        <f>'Tax item data 20-21'!I177+'Tax item data 20-21'!I175</f>
        <v>0</v>
      </c>
      <c r="J15" s="12">
        <f t="shared" si="4"/>
        <v>0</v>
      </c>
      <c r="K15" s="1">
        <f>'Tax item data 20-21'!K177+'Tax item data 20-21'!K175</f>
        <v>0</v>
      </c>
      <c r="L15" s="1">
        <f>'Tax item data 20-21'!L177+'Tax item data 20-21'!L175</f>
        <v>0</v>
      </c>
      <c r="M15" s="1">
        <f>'Tax item data 20-21'!M177+'Tax item data 20-21'!M175</f>
        <v>0</v>
      </c>
      <c r="N15" s="12">
        <f t="shared" si="5"/>
        <v>0</v>
      </c>
      <c r="O15" s="1">
        <f>'Tax item data 20-21'!O177+'Tax item data 20-21'!O175</f>
        <v>0</v>
      </c>
      <c r="P15" s="1">
        <f>'Tax item data 20-21'!P177+'Tax item data 20-21'!P175</f>
        <v>0</v>
      </c>
      <c r="Q15" s="1">
        <f>'Tax item data 20-21'!Q177+'Tax item data 20-21'!Q175</f>
        <v>0</v>
      </c>
      <c r="R15" s="1">
        <f t="shared" si="0"/>
        <v>0</v>
      </c>
    </row>
    <row r="16" spans="1:18" ht="12" customHeight="1">
      <c r="A16" s="83" t="s">
        <v>206</v>
      </c>
      <c r="B16" s="83" t="s">
        <v>260</v>
      </c>
      <c r="C16" s="1">
        <f>'Tax item data 20-21'!C26+'Tax item data 20-21'!C278</f>
        <v>0</v>
      </c>
      <c r="D16" s="1">
        <f>'Tax item data 20-21'!D26+'Tax item data 20-21'!D278</f>
        <v>0</v>
      </c>
      <c r="E16" s="1">
        <f>'Tax item data 20-21'!E26+'Tax item data 20-21'!E278</f>
        <v>0</v>
      </c>
      <c r="F16" s="12">
        <f t="shared" si="3"/>
        <v>0</v>
      </c>
      <c r="G16" s="14">
        <f>'Tax item data 20-21'!G26+'Tax item data 20-21'!G278</f>
        <v>0</v>
      </c>
      <c r="H16" s="14">
        <f>'Tax item data 20-21'!H26+'Tax item data 20-21'!H278</f>
        <v>0</v>
      </c>
      <c r="I16" s="14">
        <f>'Tax item data 20-21'!I26+'Tax item data 20-21'!I277</f>
        <v>0</v>
      </c>
      <c r="J16" s="15">
        <f t="shared" si="4"/>
        <v>0</v>
      </c>
      <c r="K16" s="14">
        <f>'Tax item data 20-21'!K26+'Tax item data 20-21'!K277</f>
        <v>0</v>
      </c>
      <c r="L16" s="14">
        <f>'Tax item data 20-21'!L26+'Tax item data 20-21'!L277</f>
        <v>0</v>
      </c>
      <c r="M16" s="14">
        <f>'Tax item data 20-21'!M26+'Tax item data 20-21'!M277</f>
        <v>0</v>
      </c>
      <c r="N16" s="15">
        <f t="shared" si="5"/>
        <v>0</v>
      </c>
      <c r="O16" s="14">
        <f>'Tax item data 20-21'!O26+'Tax item data 20-21'!O277</f>
        <v>0</v>
      </c>
      <c r="P16" s="14">
        <f>'Tax item data 20-21'!P26+'Tax item data 20-21'!P277</f>
        <v>0</v>
      </c>
      <c r="Q16" s="14">
        <f>'Tax item data 20-21'!Q26+'Tax item data 20-21'!Q277</f>
        <v>0</v>
      </c>
      <c r="R16" s="1">
        <f t="shared" si="0"/>
        <v>0</v>
      </c>
    </row>
    <row r="17" spans="1:18" ht="12" customHeight="1">
      <c r="A17" s="86" t="s">
        <v>225</v>
      </c>
      <c r="B17" s="86" t="s">
        <v>261</v>
      </c>
      <c r="C17" s="1"/>
      <c r="D17" s="1"/>
      <c r="E17" s="1"/>
      <c r="F17" s="12"/>
      <c r="G17" s="14"/>
      <c r="H17" s="14"/>
      <c r="I17" s="14"/>
      <c r="J17" s="15"/>
      <c r="K17" s="14"/>
      <c r="L17" s="14"/>
      <c r="M17" s="14"/>
      <c r="N17" s="15"/>
      <c r="O17" s="14"/>
      <c r="P17" s="14"/>
      <c r="Q17" s="14"/>
      <c r="R17" s="1">
        <f t="shared" si="0"/>
        <v>0</v>
      </c>
    </row>
    <row r="18" spans="1:18" ht="12" customHeight="1">
      <c r="A18" s="28" t="s">
        <v>211</v>
      </c>
      <c r="B18" s="28" t="s">
        <v>262</v>
      </c>
      <c r="C18" s="1"/>
      <c r="D18" s="1"/>
      <c r="E18" s="1"/>
      <c r="F18" s="12">
        <f>SUM(C18:E18)</f>
        <v>0</v>
      </c>
      <c r="G18" s="15">
        <v>0</v>
      </c>
      <c r="H18" s="15">
        <v>0</v>
      </c>
      <c r="I18" s="15">
        <v>0</v>
      </c>
      <c r="J18" s="15">
        <f t="shared" si="4"/>
        <v>0</v>
      </c>
      <c r="K18" s="14">
        <v>0</v>
      </c>
      <c r="L18" s="14">
        <v>0</v>
      </c>
      <c r="M18" s="14">
        <v>0</v>
      </c>
      <c r="N18" s="15">
        <f t="shared" si="5"/>
        <v>0</v>
      </c>
      <c r="O18" s="14">
        <v>0</v>
      </c>
      <c r="P18" s="14"/>
      <c r="Q18" s="14"/>
      <c r="R18" s="1">
        <f t="shared" si="0"/>
        <v>0</v>
      </c>
    </row>
    <row r="19" spans="1:18" ht="12.75">
      <c r="A19" s="87" t="s">
        <v>222</v>
      </c>
      <c r="B19" s="87" t="s">
        <v>263</v>
      </c>
      <c r="C19" s="13">
        <f>SUM(C11:C18)</f>
        <v>0</v>
      </c>
      <c r="D19" s="13">
        <f>SUM(D11:D18)</f>
        <v>0</v>
      </c>
      <c r="E19" s="13">
        <f>SUM(E11:E18)</f>
        <v>0</v>
      </c>
      <c r="F19" s="13">
        <f>SUM(F11:F18)</f>
        <v>0</v>
      </c>
      <c r="G19" s="13">
        <f>SUM(G11:G18)</f>
        <v>47820.00000000002</v>
      </c>
      <c r="H19" s="13">
        <f aca="true" t="shared" si="6" ref="H19:O19">SUM(H11:H18)</f>
        <v>900</v>
      </c>
      <c r="I19" s="13">
        <f t="shared" si="6"/>
        <v>0</v>
      </c>
      <c r="J19" s="13">
        <f t="shared" si="6"/>
        <v>48720.00000000003</v>
      </c>
      <c r="K19" s="13">
        <f t="shared" si="6"/>
        <v>32562.99999999609</v>
      </c>
      <c r="L19" s="13">
        <f t="shared" si="6"/>
        <v>11089</v>
      </c>
      <c r="M19" s="13">
        <f>SUM(M11:M18)</f>
        <v>14868.888586000001</v>
      </c>
      <c r="N19" s="13">
        <f>SUM(N11:N18)</f>
        <v>58520.88858599609</v>
      </c>
      <c r="O19" s="13">
        <f t="shared" si="6"/>
        <v>57064</v>
      </c>
      <c r="P19" s="13">
        <f>SUM(P11:P18)</f>
        <v>29275</v>
      </c>
      <c r="Q19" s="13">
        <f>SUM(Q11:Q18)</f>
        <v>29275</v>
      </c>
      <c r="R19" s="13">
        <f>SUM(R11:R18)</f>
        <v>115614</v>
      </c>
    </row>
    <row r="20" spans="1:18" ht="16.5" customHeight="1">
      <c r="A20" s="2" t="s">
        <v>58</v>
      </c>
      <c r="B20" s="2" t="s">
        <v>264</v>
      </c>
      <c r="C20" s="3">
        <f>C10-C19</f>
        <v>1271106.459992284</v>
      </c>
      <c r="D20" s="3">
        <f>D10-D19</f>
        <v>1382732.124668567</v>
      </c>
      <c r="E20" s="3">
        <f>E10-E19</f>
        <v>1689688.2189886682</v>
      </c>
      <c r="F20" s="3">
        <f>F10-F19</f>
        <v>4343526.803649519</v>
      </c>
      <c r="G20" s="3">
        <f>G10-G19</f>
        <v>1314921.733120327</v>
      </c>
      <c r="H20" s="3">
        <f aca="true" t="shared" si="7" ref="H20:O20">H10-H19</f>
        <v>1317311.4744476655</v>
      </c>
      <c r="I20" s="3">
        <f t="shared" si="7"/>
        <v>2087934.5705077043</v>
      </c>
      <c r="J20" s="3">
        <f t="shared" si="7"/>
        <v>4720167.778075696</v>
      </c>
      <c r="K20" s="3">
        <f t="shared" si="7"/>
        <v>1288372.3937202336</v>
      </c>
      <c r="L20" s="3">
        <f t="shared" si="7"/>
        <v>1296990.5798580642</v>
      </c>
      <c r="M20" s="3">
        <f>M10-M19</f>
        <v>1625196.7666575396</v>
      </c>
      <c r="N20" s="3">
        <f>N10-N19</f>
        <v>4210559.740235837</v>
      </c>
      <c r="O20" s="3">
        <f t="shared" si="7"/>
        <v>1258130.602633992</v>
      </c>
      <c r="P20" s="3">
        <f>P10-P19</f>
        <v>1298119.5298350982</v>
      </c>
      <c r="Q20" s="3">
        <f>Q10-Q19</f>
        <v>1793953.1202570898</v>
      </c>
      <c r="R20" s="3">
        <f>R10-R19</f>
        <v>4350203.25272618</v>
      </c>
    </row>
    <row r="21" spans="1:19" s="31" customFormat="1" ht="15">
      <c r="A21" s="88" t="s">
        <v>56</v>
      </c>
      <c r="B21" s="88" t="s">
        <v>265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57"/>
    </row>
    <row r="22" spans="3:19" ht="12" customHeight="1">
      <c r="C22" s="57"/>
      <c r="D22" s="57"/>
      <c r="E22" s="68"/>
      <c r="F22" s="57"/>
      <c r="G22" s="90">
        <f>'[2]ACTUAL-COLL.summary=10'!$J$16-G20</f>
        <v>0</v>
      </c>
      <c r="H22" s="39"/>
      <c r="I22" s="39"/>
      <c r="J22" s="39"/>
      <c r="K22" s="91"/>
      <c r="L22" s="58"/>
      <c r="M22" s="39"/>
      <c r="N22" s="39"/>
      <c r="O22" s="90"/>
      <c r="P22" s="58"/>
      <c r="Q22" s="58"/>
      <c r="R22" s="39"/>
      <c r="S22" s="39"/>
    </row>
    <row r="23" spans="3:19" ht="12.75">
      <c r="C23" s="89"/>
      <c r="D23" s="89"/>
      <c r="E23" s="89"/>
      <c r="F23" s="89"/>
      <c r="G23" s="57"/>
      <c r="H23" s="89"/>
      <c r="I23" s="89"/>
      <c r="J23" s="89"/>
      <c r="K23" s="57"/>
      <c r="L23" s="89"/>
      <c r="M23" s="89"/>
      <c r="N23" s="89"/>
      <c r="O23" s="89"/>
      <c r="P23" s="89"/>
      <c r="Q23" s="89"/>
      <c r="R23" s="39"/>
      <c r="S23" s="39"/>
    </row>
    <row r="24" spans="3:19" ht="12.75">
      <c r="C24" s="91"/>
      <c r="D24" s="91"/>
      <c r="E24" s="91"/>
      <c r="F24" s="39"/>
      <c r="G24" s="39"/>
      <c r="H24" s="5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3:19" ht="12.75">
      <c r="C25" s="39"/>
      <c r="D25" s="39"/>
      <c r="E25" s="39"/>
      <c r="F25" s="92"/>
      <c r="G25" s="39"/>
      <c r="H25" s="39"/>
      <c r="I25" s="39"/>
      <c r="J25" s="39"/>
      <c r="K25" s="39"/>
      <c r="L25" s="39"/>
      <c r="M25" s="39"/>
      <c r="N25" s="39"/>
      <c r="O25" s="39"/>
      <c r="P25" s="58"/>
      <c r="Q25" s="58"/>
      <c r="R25" s="93"/>
      <c r="S25" s="39"/>
    </row>
    <row r="26" spans="3:19" ht="12.7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95"/>
      <c r="R26" s="96"/>
      <c r="S26" s="94"/>
    </row>
    <row r="27" spans="17:18" ht="12.75">
      <c r="Q27" s="49"/>
      <c r="R27" s="97"/>
    </row>
  </sheetData>
  <sheetProtection/>
  <mergeCells count="7">
    <mergeCell ref="O3:R3"/>
    <mergeCell ref="C2:F2"/>
    <mergeCell ref="C3:F3"/>
    <mergeCell ref="A3:A4"/>
    <mergeCell ref="G3:J3"/>
    <mergeCell ref="K3:N3"/>
    <mergeCell ref="B3:B4"/>
  </mergeCells>
  <printOptions/>
  <pageMargins left="0.75" right="0.75" top="1" bottom="1" header="0.5" footer="0.5"/>
  <pageSetup fitToHeight="1" fitToWidth="1" horizontalDpi="300" verticalDpi="300" orientation="landscape" paperSize="9" r:id="rId3"/>
  <headerFooter alignWithMargins="0">
    <oddHeader>&amp;C&amp;"Arial,Bold"&amp;12TANZANIA REVENUE AUTHORITY
Actual Revenue Collections (Quarterly) for 2008/09 by Departments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zoomScalePageLayoutView="0" workbookViewId="0" topLeftCell="A1">
      <pane xSplit="2" topLeftCell="C1" activePane="topRight" state="frozen"/>
      <selection pane="topLeft" activeCell="B1" sqref="B1"/>
      <selection pane="topRight" activeCell="K2" sqref="K2:N2"/>
    </sheetView>
  </sheetViews>
  <sheetFormatPr defaultColWidth="8.8515625" defaultRowHeight="12.75"/>
  <cols>
    <col min="1" max="1" width="49.57421875" style="16" customWidth="1"/>
    <col min="2" max="2" width="38.7109375" style="16" hidden="1" customWidth="1"/>
    <col min="3" max="3" width="13.421875" style="31" bestFit="1" customWidth="1"/>
    <col min="4" max="4" width="10.8515625" style="31" bestFit="1" customWidth="1"/>
    <col min="5" max="5" width="12.140625" style="31" bestFit="1" customWidth="1"/>
    <col min="6" max="6" width="11.8515625" style="16" bestFit="1" customWidth="1"/>
    <col min="7" max="7" width="12.140625" style="16" customWidth="1"/>
    <col min="8" max="8" width="11.28125" style="16" customWidth="1"/>
    <col min="9" max="9" width="11.7109375" style="16" customWidth="1"/>
    <col min="10" max="11" width="11.8515625" style="16" customWidth="1"/>
    <col min="12" max="13" width="11.421875" style="16" customWidth="1"/>
    <col min="14" max="14" width="11.8515625" style="16" customWidth="1"/>
    <col min="15" max="17" width="10.28125" style="16" customWidth="1"/>
    <col min="18" max="18" width="11.8515625" style="16" customWidth="1"/>
    <col min="19" max="19" width="4.7109375" style="16" bestFit="1" customWidth="1"/>
    <col min="20" max="20" width="14.00390625" style="53" bestFit="1" customWidth="1"/>
    <col min="21" max="16384" width="8.8515625" style="16" customWidth="1"/>
  </cols>
  <sheetData>
    <row r="1" spans="1:6" ht="15.75">
      <c r="A1" s="17" t="s">
        <v>487</v>
      </c>
      <c r="B1" s="76" t="s">
        <v>266</v>
      </c>
      <c r="C1" s="76"/>
      <c r="D1" s="76"/>
      <c r="E1" s="76"/>
      <c r="F1" s="76"/>
    </row>
    <row r="2" spans="1:18" ht="12.75">
      <c r="A2" s="113" t="s">
        <v>51</v>
      </c>
      <c r="B2" s="111" t="str">
        <f>'[1]Taarifa za kipengele cha kodi'!$A$2:$A$3</f>
        <v>KIPENGELE CHA KODI</v>
      </c>
      <c r="C2" s="107" t="str">
        <f>'Departmental data 20-21'!C3:F3</f>
        <v>1st Quarter 2020/21</v>
      </c>
      <c r="D2" s="107"/>
      <c r="E2" s="107"/>
      <c r="F2" s="107"/>
      <c r="G2" s="107" t="str">
        <f>'Departmental data 20-21'!G3:J3</f>
        <v>2nd Quarter 2020/21</v>
      </c>
      <c r="H2" s="107"/>
      <c r="I2" s="107"/>
      <c r="J2" s="107"/>
      <c r="K2" s="107" t="str">
        <f>'Departmental data 20-21'!K3:N3</f>
        <v>3rd Quarter 2020/21</v>
      </c>
      <c r="L2" s="107"/>
      <c r="M2" s="107"/>
      <c r="N2" s="107"/>
      <c r="O2" s="107" t="str">
        <f>'Departmental data 20-21'!O3:R3</f>
        <v>4th Quarter 2020/21</v>
      </c>
      <c r="P2" s="107" t="s">
        <v>224</v>
      </c>
      <c r="Q2" s="107" t="s">
        <v>224</v>
      </c>
      <c r="R2" s="107"/>
    </row>
    <row r="3" spans="1:19" ht="12.75">
      <c r="A3" s="113"/>
      <c r="B3" s="112"/>
      <c r="C3" s="9" t="str">
        <f>'Departmental data 20-21'!C4</f>
        <v>July</v>
      </c>
      <c r="D3" s="9" t="str">
        <f>'Departmental data 20-21'!D4</f>
        <v>August</v>
      </c>
      <c r="E3" s="9" t="str">
        <f>'Departmental data 20-21'!E4</f>
        <v>September</v>
      </c>
      <c r="F3" s="9" t="str">
        <f>'Departmental data 20-21'!F4</f>
        <v>Total</v>
      </c>
      <c r="G3" s="9" t="str">
        <f>'Departmental data 20-21'!G4</f>
        <v>October</v>
      </c>
      <c r="H3" s="9" t="str">
        <f>'Departmental data 20-21'!H4</f>
        <v>November</v>
      </c>
      <c r="I3" s="9" t="str">
        <f>'Departmental data 20-21'!I4</f>
        <v>December</v>
      </c>
      <c r="J3" s="9" t="str">
        <f>'Departmental data 20-21'!J4</f>
        <v>Total</v>
      </c>
      <c r="K3" s="9" t="str">
        <f>'Departmental data 20-21'!K4</f>
        <v>January</v>
      </c>
      <c r="L3" s="9" t="str">
        <f>'Departmental data 20-21'!L4</f>
        <v>February</v>
      </c>
      <c r="M3" s="9" t="str">
        <f>'Departmental data 20-21'!M4</f>
        <v>March</v>
      </c>
      <c r="N3" s="9" t="str">
        <f>'Departmental data 20-21'!N4</f>
        <v>Total</v>
      </c>
      <c r="O3" s="9" t="str">
        <f>'Departmental data 20-21'!O4</f>
        <v>April</v>
      </c>
      <c r="P3" s="9" t="str">
        <f>'Departmental data 20-21'!P4</f>
        <v>May</v>
      </c>
      <c r="Q3" s="9" t="str">
        <f>'Departmental data 20-21'!Q4</f>
        <v>June</v>
      </c>
      <c r="R3" s="9" t="str">
        <f>'Departmental data 20-21'!R4</f>
        <v>Total</v>
      </c>
      <c r="S3" s="64"/>
    </row>
    <row r="4" spans="1:18" ht="12" customHeight="1">
      <c r="A4" s="5" t="s">
        <v>167</v>
      </c>
      <c r="B4" s="5" t="s">
        <v>267</v>
      </c>
      <c r="C4" s="11">
        <v>27470.993048000004</v>
      </c>
      <c r="D4" s="11">
        <v>12599.602973480001</v>
      </c>
      <c r="E4" s="11">
        <v>57534.02829433999</v>
      </c>
      <c r="F4" s="1">
        <f aca="true" t="shared" si="0" ref="F4:F20">SUM(C4:E4)</f>
        <v>97604.62431582</v>
      </c>
      <c r="G4" s="6">
        <v>31093.76029421</v>
      </c>
      <c r="H4" s="6">
        <v>14705.31480767</v>
      </c>
      <c r="I4" s="6">
        <v>84386.40158410001</v>
      </c>
      <c r="J4" s="1">
        <f aca="true" t="shared" si="1" ref="J4:J27">SUM(G4:I4)</f>
        <v>130185.47668598001</v>
      </c>
      <c r="K4" s="34">
        <v>23599.36046286</v>
      </c>
      <c r="L4" s="6">
        <v>21385.100485149997</v>
      </c>
      <c r="M4" s="6">
        <v>56291.55077536001</v>
      </c>
      <c r="N4" s="1">
        <f aca="true" t="shared" si="2" ref="N4:N17">SUM(K4:M4)</f>
        <v>101276.01172337</v>
      </c>
      <c r="O4" s="6">
        <v>26469.805139750002</v>
      </c>
      <c r="P4" s="6">
        <v>15959.906228970005</v>
      </c>
      <c r="Q4" s="6">
        <v>64504.57458743</v>
      </c>
      <c r="R4" s="1">
        <f>SUM(O4:Q4)</f>
        <v>106934.28595615001</v>
      </c>
    </row>
    <row r="5" spans="1:18" ht="12" customHeight="1">
      <c r="A5" s="5" t="s">
        <v>0</v>
      </c>
      <c r="B5" s="5" t="s">
        <v>268</v>
      </c>
      <c r="C5" s="11">
        <v>18670.86060422</v>
      </c>
      <c r="D5" s="11">
        <v>13091.707027849998</v>
      </c>
      <c r="E5" s="11">
        <v>35176.77806532</v>
      </c>
      <c r="F5" s="1">
        <f t="shared" si="0"/>
        <v>66939.34569739</v>
      </c>
      <c r="G5" s="6">
        <v>12625.499438830002</v>
      </c>
      <c r="H5" s="6">
        <v>10136.51063828</v>
      </c>
      <c r="I5" s="6">
        <v>38303.86754555001</v>
      </c>
      <c r="J5" s="1">
        <f t="shared" si="1"/>
        <v>61065.87762266002</v>
      </c>
      <c r="K5" s="34">
        <v>15242.291681699995</v>
      </c>
      <c r="L5" s="6">
        <v>13869.21328756</v>
      </c>
      <c r="M5" s="6">
        <v>36104.85314788001</v>
      </c>
      <c r="N5" s="1">
        <f t="shared" si="2"/>
        <v>65216.35811714</v>
      </c>
      <c r="O5" s="6">
        <v>9783.212349999998</v>
      </c>
      <c r="P5" s="6">
        <v>8784.59232202</v>
      </c>
      <c r="Q5" s="6">
        <v>32985.718895219994</v>
      </c>
      <c r="R5" s="1">
        <f aca="true" t="shared" si="3" ref="R5:R17">SUM(O5:Q5)</f>
        <v>51553.523567239994</v>
      </c>
    </row>
    <row r="6" spans="1:18" ht="12" customHeight="1">
      <c r="A6" s="5" t="s">
        <v>1</v>
      </c>
      <c r="B6" s="5" t="s">
        <v>269</v>
      </c>
      <c r="C6" s="11">
        <v>2264.30608486</v>
      </c>
      <c r="D6" s="11">
        <v>2740.4446049800003</v>
      </c>
      <c r="E6" s="11">
        <v>2156.74680048</v>
      </c>
      <c r="F6" s="1">
        <f t="shared" si="0"/>
        <v>7161.49749032</v>
      </c>
      <c r="G6" s="6">
        <v>12253.88971293</v>
      </c>
      <c r="H6" s="6">
        <v>1546.48316836</v>
      </c>
      <c r="I6" s="6">
        <v>6073.53305397</v>
      </c>
      <c r="J6" s="1">
        <f t="shared" si="1"/>
        <v>19873.90593526</v>
      </c>
      <c r="K6" s="34">
        <v>2971.6055369299997</v>
      </c>
      <c r="L6" s="6">
        <v>2027.4345714629999</v>
      </c>
      <c r="M6" s="6">
        <v>2297.9992148900005</v>
      </c>
      <c r="N6" s="1">
        <f t="shared" si="2"/>
        <v>7297.039323282999</v>
      </c>
      <c r="O6" s="6">
        <v>1956.97023379</v>
      </c>
      <c r="P6" s="6">
        <v>1762.98803104</v>
      </c>
      <c r="Q6" s="6">
        <v>3440.03774773</v>
      </c>
      <c r="R6" s="1">
        <f t="shared" si="3"/>
        <v>7159.99601256</v>
      </c>
    </row>
    <row r="7" spans="1:18" ht="12" customHeight="1">
      <c r="A7" s="5" t="s">
        <v>2</v>
      </c>
      <c r="B7" s="5" t="s">
        <v>270</v>
      </c>
      <c r="C7" s="11">
        <v>2135.6911807</v>
      </c>
      <c r="D7" s="11">
        <v>783.029362</v>
      </c>
      <c r="E7" s="11">
        <v>482.36594801</v>
      </c>
      <c r="F7" s="1">
        <f t="shared" si="0"/>
        <v>3401.08649071</v>
      </c>
      <c r="G7" s="6">
        <v>261.36684175999994</v>
      </c>
      <c r="H7" s="6">
        <v>883.02654963</v>
      </c>
      <c r="I7" s="6">
        <v>635.26883132</v>
      </c>
      <c r="J7" s="1">
        <f t="shared" si="1"/>
        <v>1779.6622227100002</v>
      </c>
      <c r="K7" s="34">
        <v>320.06704888999997</v>
      </c>
      <c r="L7" s="6">
        <v>467.44853929</v>
      </c>
      <c r="M7" s="6">
        <v>1099.21653995</v>
      </c>
      <c r="N7" s="1">
        <f t="shared" si="2"/>
        <v>1886.7321281299999</v>
      </c>
      <c r="O7" s="6">
        <v>576.95081389</v>
      </c>
      <c r="P7" s="6">
        <v>1377.1329991199998</v>
      </c>
      <c r="Q7" s="6">
        <v>1220.4306425900002</v>
      </c>
      <c r="R7" s="1">
        <f t="shared" si="3"/>
        <v>3174.5144555999996</v>
      </c>
    </row>
    <row r="8" spans="1:18" ht="12" customHeight="1">
      <c r="A8" s="5" t="s">
        <v>168</v>
      </c>
      <c r="B8" s="5" t="s">
        <v>271</v>
      </c>
      <c r="C8" s="11">
        <v>354.35593019000004</v>
      </c>
      <c r="D8" s="11">
        <v>300.08007899</v>
      </c>
      <c r="E8" s="11">
        <v>315.53810146999996</v>
      </c>
      <c r="F8" s="1">
        <f t="shared" si="0"/>
        <v>969.9741106500001</v>
      </c>
      <c r="G8" s="6">
        <v>152.59177180999998</v>
      </c>
      <c r="H8" s="6">
        <v>415.35853297000006</v>
      </c>
      <c r="I8" s="6">
        <v>228.89407082</v>
      </c>
      <c r="J8" s="1">
        <f t="shared" si="1"/>
        <v>796.8443756</v>
      </c>
      <c r="K8" s="34">
        <v>206.31028903000004</v>
      </c>
      <c r="L8" s="6">
        <v>216.65320732</v>
      </c>
      <c r="M8" s="6">
        <v>250.57392962999995</v>
      </c>
      <c r="N8" s="1">
        <f t="shared" si="2"/>
        <v>673.53742598</v>
      </c>
      <c r="O8" s="6">
        <v>167.46748503</v>
      </c>
      <c r="P8" s="6">
        <v>99.78397544999999</v>
      </c>
      <c r="Q8" s="6">
        <v>71.72069556999999</v>
      </c>
      <c r="R8" s="1">
        <f t="shared" si="3"/>
        <v>338.97215604999997</v>
      </c>
    </row>
    <row r="9" spans="1:18" ht="12" customHeight="1">
      <c r="A9" s="5" t="s">
        <v>3</v>
      </c>
      <c r="B9" s="5" t="s">
        <v>272</v>
      </c>
      <c r="C9" s="11">
        <v>46.01750467</v>
      </c>
      <c r="D9" s="11">
        <v>138.2835718</v>
      </c>
      <c r="E9" s="11">
        <v>38.60597141</v>
      </c>
      <c r="F9" s="1">
        <f t="shared" si="0"/>
        <v>222.90704788</v>
      </c>
      <c r="G9" s="6">
        <v>27.791498090000005</v>
      </c>
      <c r="H9" s="6">
        <v>311.29447949</v>
      </c>
      <c r="I9" s="6">
        <v>16.21711145</v>
      </c>
      <c r="J9" s="1">
        <f t="shared" si="1"/>
        <v>355.30308903</v>
      </c>
      <c r="K9" s="34">
        <v>11.348957910000003</v>
      </c>
      <c r="L9" s="6">
        <v>45.40677224000001</v>
      </c>
      <c r="M9" s="6">
        <v>111.52380983999998</v>
      </c>
      <c r="N9" s="1">
        <f t="shared" si="2"/>
        <v>168.27953999</v>
      </c>
      <c r="O9" s="6">
        <v>43.16058553</v>
      </c>
      <c r="P9" s="6">
        <v>75.95987188000001</v>
      </c>
      <c r="Q9" s="6">
        <v>46.167802390000006</v>
      </c>
      <c r="R9" s="1">
        <f t="shared" si="3"/>
        <v>165.2882598</v>
      </c>
    </row>
    <row r="10" spans="1:18" ht="12" customHeight="1">
      <c r="A10" s="5" t="s">
        <v>169</v>
      </c>
      <c r="B10" s="5" t="s">
        <v>273</v>
      </c>
      <c r="C10" s="11">
        <v>4607.40030068</v>
      </c>
      <c r="D10" s="11">
        <v>10922.848084939998</v>
      </c>
      <c r="E10" s="11">
        <v>5670.06391185</v>
      </c>
      <c r="F10" s="1">
        <f t="shared" si="0"/>
        <v>21200.312297469998</v>
      </c>
      <c r="G10" s="6">
        <v>7776.944200569999</v>
      </c>
      <c r="H10" s="6">
        <v>6545.349586241279</v>
      </c>
      <c r="I10" s="6">
        <v>8904.9079365</v>
      </c>
      <c r="J10" s="1">
        <f t="shared" si="1"/>
        <v>23227.20172331128</v>
      </c>
      <c r="K10" s="34">
        <v>6701.611967990001</v>
      </c>
      <c r="L10" s="6">
        <v>10469.82290898</v>
      </c>
      <c r="M10" s="6">
        <v>11379.693287189999</v>
      </c>
      <c r="N10" s="1">
        <f t="shared" si="2"/>
        <v>28551.12816416</v>
      </c>
      <c r="O10" s="6">
        <v>7270.044881049985</v>
      </c>
      <c r="P10" s="6">
        <v>8520.18173407</v>
      </c>
      <c r="Q10" s="6">
        <v>9081.217070930003</v>
      </c>
      <c r="R10" s="1">
        <f t="shared" si="3"/>
        <v>24871.443686049985</v>
      </c>
    </row>
    <row r="11" spans="1:18" ht="12" customHeight="1">
      <c r="A11" s="5" t="s">
        <v>4</v>
      </c>
      <c r="B11" s="5" t="s">
        <v>274</v>
      </c>
      <c r="C11" s="11">
        <v>32705.717907023998</v>
      </c>
      <c r="D11" s="11">
        <v>20901.49257564</v>
      </c>
      <c r="E11" s="11">
        <v>16961.66095470611</v>
      </c>
      <c r="F11" s="1">
        <f t="shared" si="0"/>
        <v>70568.87143737011</v>
      </c>
      <c r="G11" s="6">
        <v>17434.52964463</v>
      </c>
      <c r="H11" s="6">
        <v>18703.107351630002</v>
      </c>
      <c r="I11" s="6">
        <v>22780.228680160017</v>
      </c>
      <c r="J11" s="1">
        <f t="shared" si="1"/>
        <v>58917.86567642001</v>
      </c>
      <c r="K11" s="34">
        <v>21745.741957519997</v>
      </c>
      <c r="L11" s="6">
        <v>15899.639796430003</v>
      </c>
      <c r="M11" s="6">
        <v>24425.204412789983</v>
      </c>
      <c r="N11" s="1">
        <f t="shared" si="2"/>
        <v>62070.58616673999</v>
      </c>
      <c r="O11" s="6">
        <v>19907.73408078</v>
      </c>
      <c r="P11" s="6">
        <v>20573.55242639</v>
      </c>
      <c r="Q11" s="6">
        <v>31952.929783820015</v>
      </c>
      <c r="R11" s="1">
        <f t="shared" si="3"/>
        <v>72434.21629099</v>
      </c>
    </row>
    <row r="12" spans="1:18" ht="12.75">
      <c r="A12" s="5" t="s">
        <v>170</v>
      </c>
      <c r="B12" s="5" t="s">
        <v>275</v>
      </c>
      <c r="C12" s="11">
        <v>161.46956494999998</v>
      </c>
      <c r="D12" s="11">
        <v>188.19600281</v>
      </c>
      <c r="E12" s="11">
        <v>178.38771389000001</v>
      </c>
      <c r="F12" s="1">
        <f t="shared" si="0"/>
        <v>528.05328165</v>
      </c>
      <c r="G12" s="6">
        <v>294.45942791</v>
      </c>
      <c r="H12" s="6">
        <v>117.47398350000002</v>
      </c>
      <c r="I12" s="6">
        <v>296.80349641</v>
      </c>
      <c r="J12" s="1">
        <f t="shared" si="1"/>
        <v>708.7369078199999</v>
      </c>
      <c r="K12" s="34">
        <v>165.8343036</v>
      </c>
      <c r="L12" s="6">
        <v>209.02571818</v>
      </c>
      <c r="M12" s="6">
        <v>191.6376378</v>
      </c>
      <c r="N12" s="1">
        <f t="shared" si="2"/>
        <v>566.49765958</v>
      </c>
      <c r="O12" s="6">
        <v>304.2763411</v>
      </c>
      <c r="P12" s="6">
        <v>161.46205536</v>
      </c>
      <c r="Q12" s="6">
        <v>303.97822807999995</v>
      </c>
      <c r="R12" s="1">
        <f t="shared" si="3"/>
        <v>769.7166245399999</v>
      </c>
    </row>
    <row r="13" spans="1:18" ht="12.75">
      <c r="A13" s="5" t="s">
        <v>171</v>
      </c>
      <c r="B13" s="5" t="s">
        <v>276</v>
      </c>
      <c r="C13" s="11">
        <v>1536.4665311299998</v>
      </c>
      <c r="D13" s="11">
        <v>1844.4330952900002</v>
      </c>
      <c r="E13" s="11">
        <v>1634.6976221800003</v>
      </c>
      <c r="F13" s="1">
        <f t="shared" si="0"/>
        <v>5015.5972486</v>
      </c>
      <c r="G13" s="6">
        <v>1461.9618719700002</v>
      </c>
      <c r="H13" s="6">
        <v>1361.91661574</v>
      </c>
      <c r="I13" s="6">
        <v>1558.5646450800002</v>
      </c>
      <c r="J13" s="1">
        <f t="shared" si="1"/>
        <v>4382.44313279</v>
      </c>
      <c r="K13" s="34">
        <v>3016.1174961199995</v>
      </c>
      <c r="L13" s="6">
        <v>1331.15547338</v>
      </c>
      <c r="M13" s="6">
        <v>3183.3588557800003</v>
      </c>
      <c r="N13" s="1">
        <f t="shared" si="2"/>
        <v>7530.63182528</v>
      </c>
      <c r="O13" s="6">
        <v>2329.01535255</v>
      </c>
      <c r="P13" s="6">
        <v>1846.5337748499999</v>
      </c>
      <c r="Q13" s="6">
        <v>3311.22306871</v>
      </c>
      <c r="R13" s="1">
        <f t="shared" si="3"/>
        <v>7486.77219611</v>
      </c>
    </row>
    <row r="14" spans="1:18" ht="12.75">
      <c r="A14" s="5" t="s">
        <v>5</v>
      </c>
      <c r="B14" s="5" t="s">
        <v>277</v>
      </c>
      <c r="C14" s="11">
        <v>8.05561718</v>
      </c>
      <c r="D14" s="11">
        <v>5.68030542</v>
      </c>
      <c r="E14" s="11">
        <v>4.0687</v>
      </c>
      <c r="F14" s="1">
        <f t="shared" si="0"/>
        <v>17.804622600000002</v>
      </c>
      <c r="G14" s="18">
        <v>20.25871899</v>
      </c>
      <c r="H14" s="6">
        <v>0.2303925</v>
      </c>
      <c r="I14" s="6">
        <v>8.79293992</v>
      </c>
      <c r="J14" s="1">
        <f t="shared" si="1"/>
        <v>29.28205141</v>
      </c>
      <c r="K14" s="34">
        <v>33.70562622</v>
      </c>
      <c r="L14" s="6">
        <v>0.6026127800000001</v>
      </c>
      <c r="M14" s="6">
        <v>0</v>
      </c>
      <c r="N14" s="1">
        <f t="shared" si="2"/>
        <v>34.308239</v>
      </c>
      <c r="O14" s="6">
        <v>0</v>
      </c>
      <c r="P14" s="6">
        <v>2.03150441</v>
      </c>
      <c r="Q14" s="6">
        <v>0.018</v>
      </c>
      <c r="R14" s="1">
        <f t="shared" si="3"/>
        <v>2.04950441</v>
      </c>
    </row>
    <row r="15" spans="1:18" ht="12.75">
      <c r="A15" s="5" t="s">
        <v>6</v>
      </c>
      <c r="B15" s="5" t="s">
        <v>278</v>
      </c>
      <c r="C15" s="11">
        <v>4754.83864172</v>
      </c>
      <c r="D15" s="11">
        <v>5275.086889160001</v>
      </c>
      <c r="E15" s="11">
        <v>6646.485214859999</v>
      </c>
      <c r="F15" s="1">
        <f t="shared" si="0"/>
        <v>16676.410745740002</v>
      </c>
      <c r="G15" s="6">
        <v>5078.122525114001</v>
      </c>
      <c r="H15" s="6">
        <v>4756.916449889999</v>
      </c>
      <c r="I15" s="6">
        <v>6616.86162777</v>
      </c>
      <c r="J15" s="1">
        <f t="shared" si="1"/>
        <v>16451.900602774003</v>
      </c>
      <c r="K15" s="34">
        <v>6118.328462109999</v>
      </c>
      <c r="L15" s="6">
        <v>5606.21360965</v>
      </c>
      <c r="M15" s="6">
        <v>7504.946552339999</v>
      </c>
      <c r="N15" s="1">
        <f t="shared" si="2"/>
        <v>19229.4886241</v>
      </c>
      <c r="O15" s="6">
        <v>4750.574126320001</v>
      </c>
      <c r="P15" s="6">
        <v>5224.416063719999</v>
      </c>
      <c r="Q15" s="6">
        <v>5205.06752425</v>
      </c>
      <c r="R15" s="1">
        <f t="shared" si="3"/>
        <v>15180.05771429</v>
      </c>
    </row>
    <row r="16" spans="1:18" ht="12.75">
      <c r="A16" s="5" t="s">
        <v>77</v>
      </c>
      <c r="B16" s="5" t="s">
        <v>279</v>
      </c>
      <c r="C16" s="11">
        <v>46.346462100000004</v>
      </c>
      <c r="D16" s="11">
        <v>87.59572396999998</v>
      </c>
      <c r="E16" s="11">
        <v>102.25919223000002</v>
      </c>
      <c r="F16" s="1">
        <f t="shared" si="0"/>
        <v>236.20137830000002</v>
      </c>
      <c r="G16" s="6">
        <v>101.02035424</v>
      </c>
      <c r="H16" s="6">
        <v>143.98898005</v>
      </c>
      <c r="I16" s="6">
        <v>144.91352760000004</v>
      </c>
      <c r="J16" s="1">
        <f t="shared" si="1"/>
        <v>389.92286189000004</v>
      </c>
      <c r="K16" s="34">
        <v>194.95144305999997</v>
      </c>
      <c r="L16" s="6">
        <v>185.18754793</v>
      </c>
      <c r="M16" s="6">
        <v>189.65799493</v>
      </c>
      <c r="N16" s="1">
        <f t="shared" si="2"/>
        <v>569.79698592</v>
      </c>
      <c r="O16" s="6">
        <v>131.7408645</v>
      </c>
      <c r="P16" s="6">
        <v>99.19550208</v>
      </c>
      <c r="Q16" s="6">
        <v>116.84157470000001</v>
      </c>
      <c r="R16" s="1">
        <f t="shared" si="3"/>
        <v>347.77794128</v>
      </c>
    </row>
    <row r="17" spans="1:18" ht="12.75">
      <c r="A17" s="5" t="s">
        <v>7</v>
      </c>
      <c r="B17" s="5" t="s">
        <v>287</v>
      </c>
      <c r="C17" s="11">
        <v>7054.943088349999</v>
      </c>
      <c r="D17" s="11">
        <v>9259.270211489998</v>
      </c>
      <c r="E17" s="11">
        <v>9430.83112701</v>
      </c>
      <c r="F17" s="1">
        <f t="shared" si="0"/>
        <v>25745.04442685</v>
      </c>
      <c r="G17" s="6">
        <v>10266.8007815</v>
      </c>
      <c r="H17" s="6">
        <v>11187.568193670002</v>
      </c>
      <c r="I17" s="6">
        <v>10958.031027150002</v>
      </c>
      <c r="J17" s="1">
        <f t="shared" si="1"/>
        <v>32412.400002320002</v>
      </c>
      <c r="K17" s="34">
        <v>12525.71351301</v>
      </c>
      <c r="L17" s="6">
        <v>10971.476705770001</v>
      </c>
      <c r="M17" s="6">
        <v>11693.983179650002</v>
      </c>
      <c r="N17" s="1">
        <f t="shared" si="2"/>
        <v>35191.17339843</v>
      </c>
      <c r="O17" s="6">
        <v>11146.466706290003</v>
      </c>
      <c r="P17" s="6">
        <v>11676.088757939999</v>
      </c>
      <c r="Q17" s="6">
        <v>11429.063780909999</v>
      </c>
      <c r="R17" s="1">
        <f t="shared" si="3"/>
        <v>34251.61924514</v>
      </c>
    </row>
    <row r="18" spans="1:18" ht="12.75">
      <c r="A18" s="2" t="s">
        <v>8</v>
      </c>
      <c r="B18" s="2" t="s">
        <v>280</v>
      </c>
      <c r="C18" s="9">
        <f>SUM(C4:C17)</f>
        <v>101817.462465774</v>
      </c>
      <c r="D18" s="9">
        <f aca="true" t="shared" si="4" ref="D18:R18">SUM(D4:D17)</f>
        <v>78137.75050781999</v>
      </c>
      <c r="E18" s="9">
        <f>SUM(E4:E17)</f>
        <v>136332.51761775612</v>
      </c>
      <c r="F18" s="9">
        <f t="shared" si="4"/>
        <v>316287.73059135</v>
      </c>
      <c r="G18" s="9">
        <f t="shared" si="4"/>
        <v>98848.997082554</v>
      </c>
      <c r="H18" s="9">
        <f t="shared" si="4"/>
        <v>70814.53972962129</v>
      </c>
      <c r="I18" s="9">
        <f t="shared" si="4"/>
        <v>180913.28607780003</v>
      </c>
      <c r="J18" s="9">
        <f t="shared" si="4"/>
        <v>350576.8228899753</v>
      </c>
      <c r="K18" s="9">
        <f t="shared" si="4"/>
        <v>92852.98874695</v>
      </c>
      <c r="L18" s="9">
        <f t="shared" si="4"/>
        <v>82684.38123612301</v>
      </c>
      <c r="M18" s="9">
        <f>SUM(M4:M17)</f>
        <v>154724.19933803004</v>
      </c>
      <c r="N18" s="9">
        <f>SUM(N4:N17)</f>
        <v>330261.56932110304</v>
      </c>
      <c r="O18" s="9">
        <f t="shared" si="4"/>
        <v>84837.41896057999</v>
      </c>
      <c r="P18" s="9">
        <f>SUM(P4:P17)</f>
        <v>76163.8252473</v>
      </c>
      <c r="Q18" s="9">
        <f>SUM(Q4:Q17)</f>
        <v>163668.98940233</v>
      </c>
      <c r="R18" s="9">
        <f t="shared" si="4"/>
        <v>324670.23361020995</v>
      </c>
    </row>
    <row r="19" spans="1:18" ht="12.75">
      <c r="A19" s="5" t="s">
        <v>9</v>
      </c>
      <c r="B19" s="5" t="s">
        <v>281</v>
      </c>
      <c r="C19" s="11">
        <v>89619.52471778997</v>
      </c>
      <c r="D19" s="11">
        <v>60671.539862670004</v>
      </c>
      <c r="E19" s="11">
        <v>66249.989405</v>
      </c>
      <c r="F19" s="1">
        <f t="shared" si="0"/>
        <v>216541.05398545996</v>
      </c>
      <c r="G19" s="6">
        <v>59022.13135612</v>
      </c>
      <c r="H19" s="6">
        <v>49894.24781956</v>
      </c>
      <c r="I19" s="6">
        <v>86367.75701493</v>
      </c>
      <c r="J19" s="1">
        <f>SUM(G19:I19)</f>
        <v>195284.13619061</v>
      </c>
      <c r="K19" s="6">
        <v>62384.064399769995</v>
      </c>
      <c r="L19" s="6">
        <v>63465.96803407</v>
      </c>
      <c r="M19" s="6">
        <v>70345.86359086</v>
      </c>
      <c r="N19" s="1">
        <f>SUM(K19:M19)</f>
        <v>196195.8960247</v>
      </c>
      <c r="O19" s="6">
        <v>59961.36507473</v>
      </c>
      <c r="P19" s="6">
        <v>64073.62711156999</v>
      </c>
      <c r="Q19" s="6">
        <v>72790.60993892001</v>
      </c>
      <c r="R19" s="1">
        <f>SUM(O19:Q19)</f>
        <v>196825.60212522</v>
      </c>
    </row>
    <row r="20" spans="1:18" ht="12.75">
      <c r="A20" s="5" t="s">
        <v>10</v>
      </c>
      <c r="B20" s="5" t="s">
        <v>282</v>
      </c>
      <c r="C20" s="11">
        <v>9784.3788468</v>
      </c>
      <c r="D20" s="11">
        <v>9839.42013788</v>
      </c>
      <c r="E20" s="11">
        <v>10287.2701389</v>
      </c>
      <c r="F20" s="1">
        <f t="shared" si="0"/>
        <v>29911.06912358</v>
      </c>
      <c r="G20" s="6">
        <v>9676.737793139999</v>
      </c>
      <c r="H20" s="6">
        <v>10910.489521810001</v>
      </c>
      <c r="I20" s="6">
        <v>11619.436716930002</v>
      </c>
      <c r="J20" s="1">
        <f>SUM(G20:I20)</f>
        <v>32206.664031880002</v>
      </c>
      <c r="K20" s="6">
        <v>10437.49446036</v>
      </c>
      <c r="L20" s="6">
        <v>10074.389189929998</v>
      </c>
      <c r="M20" s="6">
        <v>11559.267781780001</v>
      </c>
      <c r="N20" s="1">
        <f>SUM(K20:M20)</f>
        <v>32071.15143207</v>
      </c>
      <c r="O20" s="6">
        <v>9161.52956108</v>
      </c>
      <c r="P20" s="6">
        <v>10274.93530995</v>
      </c>
      <c r="Q20" s="6">
        <v>10669.054471850002</v>
      </c>
      <c r="R20" s="1">
        <f>SUM(O20:Q20)</f>
        <v>30105.519342880005</v>
      </c>
    </row>
    <row r="21" spans="1:18" ht="12.75">
      <c r="A21" s="2" t="s">
        <v>8</v>
      </c>
      <c r="B21" s="2" t="s">
        <v>280</v>
      </c>
      <c r="C21" s="9">
        <f aca="true" t="shared" si="5" ref="C21:R21">SUM(C19:C20)</f>
        <v>99403.90356458997</v>
      </c>
      <c r="D21" s="9">
        <f t="shared" si="5"/>
        <v>70510.96000055001</v>
      </c>
      <c r="E21" s="9">
        <f t="shared" si="5"/>
        <v>76537.2595439</v>
      </c>
      <c r="F21" s="9">
        <f t="shared" si="5"/>
        <v>246452.12310903997</v>
      </c>
      <c r="G21" s="9">
        <f t="shared" si="5"/>
        <v>68698.86914926</v>
      </c>
      <c r="H21" s="9">
        <f t="shared" si="5"/>
        <v>60804.73734137</v>
      </c>
      <c r="I21" s="9">
        <f t="shared" si="5"/>
        <v>97987.19373186</v>
      </c>
      <c r="J21" s="9">
        <f t="shared" si="5"/>
        <v>227490.80022249</v>
      </c>
      <c r="K21" s="9">
        <f t="shared" si="5"/>
        <v>72821.55886013</v>
      </c>
      <c r="L21" s="9">
        <f t="shared" si="5"/>
        <v>73540.35722399999</v>
      </c>
      <c r="M21" s="9">
        <f t="shared" si="5"/>
        <v>81905.13137264</v>
      </c>
      <c r="N21" s="9">
        <f t="shared" si="5"/>
        <v>228267.04745677</v>
      </c>
      <c r="O21" s="9">
        <f t="shared" si="5"/>
        <v>69122.89463581</v>
      </c>
      <c r="P21" s="9">
        <f t="shared" si="5"/>
        <v>74348.56242152</v>
      </c>
      <c r="Q21" s="9">
        <f t="shared" si="5"/>
        <v>83459.66441077001</v>
      </c>
      <c r="R21" s="9">
        <f t="shared" si="5"/>
        <v>226931.1214681</v>
      </c>
    </row>
    <row r="22" spans="1:18" ht="12.75">
      <c r="A22" s="5" t="s">
        <v>233</v>
      </c>
      <c r="B22" s="5" t="s">
        <v>288</v>
      </c>
      <c r="C22" s="11">
        <v>58.24096787999999</v>
      </c>
      <c r="D22" s="11">
        <v>61.19036789</v>
      </c>
      <c r="E22" s="11">
        <v>25.265705609999998</v>
      </c>
      <c r="F22" s="9">
        <f>SUM(C22:E22)</f>
        <v>144.69704137999997</v>
      </c>
      <c r="G22" s="11">
        <v>115.56353059999999</v>
      </c>
      <c r="H22" s="48">
        <v>25.868954879999997</v>
      </c>
      <c r="I22" s="11">
        <v>163.91961827</v>
      </c>
      <c r="J22" s="11">
        <f>SUM(G22:I22)</f>
        <v>305.35210374999997</v>
      </c>
      <c r="K22" s="11">
        <v>32.25690161</v>
      </c>
      <c r="L22" s="11">
        <v>97.06523053000001</v>
      </c>
      <c r="M22" s="11">
        <v>105.53596871</v>
      </c>
      <c r="N22" s="11">
        <f>SUM(K22:M22)</f>
        <v>234.85810085000003</v>
      </c>
      <c r="O22" s="11">
        <v>51.50356504</v>
      </c>
      <c r="P22" s="11">
        <v>86.30656186000002</v>
      </c>
      <c r="Q22" s="11">
        <v>229.15502593000005</v>
      </c>
      <c r="R22" s="11">
        <f>SUM(O22:Q22)</f>
        <v>366.9651528300001</v>
      </c>
    </row>
    <row r="23" spans="1:20" s="10" customFormat="1" ht="12.75">
      <c r="A23" s="2" t="s">
        <v>8</v>
      </c>
      <c r="B23" s="10" t="s">
        <v>280</v>
      </c>
      <c r="C23" s="9">
        <f aca="true" t="shared" si="6" ref="C23:H23">C22</f>
        <v>58.24096787999999</v>
      </c>
      <c r="D23" s="9">
        <f t="shared" si="6"/>
        <v>61.19036789</v>
      </c>
      <c r="E23" s="9">
        <f t="shared" si="6"/>
        <v>25.265705609999998</v>
      </c>
      <c r="F23" s="9">
        <f t="shared" si="6"/>
        <v>144.69704137999997</v>
      </c>
      <c r="G23" s="9">
        <f t="shared" si="6"/>
        <v>115.56353059999999</v>
      </c>
      <c r="H23" s="9">
        <f t="shared" si="6"/>
        <v>25.868954879999997</v>
      </c>
      <c r="I23" s="9">
        <f>I22</f>
        <v>163.91961827</v>
      </c>
      <c r="J23" s="9">
        <f t="shared" si="1"/>
        <v>305.35210374999997</v>
      </c>
      <c r="K23" s="9">
        <f>K22</f>
        <v>32.25690161</v>
      </c>
      <c r="L23" s="9">
        <f>L22</f>
        <v>97.06523053000001</v>
      </c>
      <c r="M23" s="9">
        <f>M22</f>
        <v>105.53596871</v>
      </c>
      <c r="N23" s="9">
        <f>SUM(K23:M23)</f>
        <v>234.85810085000003</v>
      </c>
      <c r="O23" s="9">
        <f>O22</f>
        <v>51.50356504</v>
      </c>
      <c r="P23" s="9">
        <f>P22</f>
        <v>86.30656186000002</v>
      </c>
      <c r="Q23" s="9">
        <f>Q22</f>
        <v>229.15502593000005</v>
      </c>
      <c r="R23" s="9">
        <f>SUM(O23:Q23)</f>
        <v>366.9651528300001</v>
      </c>
      <c r="T23" s="67"/>
    </row>
    <row r="24" spans="1:18" ht="12.75">
      <c r="A24" s="2" t="s">
        <v>59</v>
      </c>
      <c r="B24" s="2" t="s">
        <v>252</v>
      </c>
      <c r="C24" s="9">
        <f aca="true" t="shared" si="7" ref="C24:J24">C18+C21+C23</f>
        <v>201279.60699824398</v>
      </c>
      <c r="D24" s="3">
        <f t="shared" si="7"/>
        <v>148709.90087626</v>
      </c>
      <c r="E24" s="3">
        <f t="shared" si="7"/>
        <v>212895.04286726614</v>
      </c>
      <c r="F24" s="3">
        <f t="shared" si="7"/>
        <v>562884.55074177</v>
      </c>
      <c r="G24" s="3">
        <f t="shared" si="7"/>
        <v>167663.429762414</v>
      </c>
      <c r="H24" s="3">
        <f t="shared" si="7"/>
        <v>131645.14602587128</v>
      </c>
      <c r="I24" s="3">
        <f t="shared" si="7"/>
        <v>279064.39942793</v>
      </c>
      <c r="J24" s="3">
        <f t="shared" si="7"/>
        <v>578372.9752162152</v>
      </c>
      <c r="K24" s="3">
        <f>K18+K21+K22</f>
        <v>165706.80450869</v>
      </c>
      <c r="L24" s="3">
        <f aca="true" t="shared" si="8" ref="L24:R24">L18+L21+L22</f>
        <v>156321.803690653</v>
      </c>
      <c r="M24" s="3">
        <f t="shared" si="8"/>
        <v>236734.86667938004</v>
      </c>
      <c r="N24" s="3">
        <f t="shared" si="8"/>
        <v>558763.474878723</v>
      </c>
      <c r="O24" s="3">
        <f t="shared" si="8"/>
        <v>154011.81716143</v>
      </c>
      <c r="P24" s="3">
        <f t="shared" si="8"/>
        <v>150598.69423067998</v>
      </c>
      <c r="Q24" s="3">
        <f t="shared" si="8"/>
        <v>247357.80883903</v>
      </c>
      <c r="R24" s="3">
        <f t="shared" si="8"/>
        <v>551968.32023114</v>
      </c>
    </row>
    <row r="25" spans="1:249" s="39" customFormat="1" ht="12.75">
      <c r="A25" s="19" t="s">
        <v>64</v>
      </c>
      <c r="B25" s="19" t="s">
        <v>283</v>
      </c>
      <c r="C25" s="20"/>
      <c r="D25" s="20"/>
      <c r="E25" s="20"/>
      <c r="F25" s="1">
        <f>SUM(C25:E25)</f>
        <v>0</v>
      </c>
      <c r="G25" s="6"/>
      <c r="H25" s="6"/>
      <c r="I25" s="6"/>
      <c r="J25" s="1">
        <f t="shared" si="1"/>
        <v>0</v>
      </c>
      <c r="K25" s="6"/>
      <c r="L25" s="21"/>
      <c r="M25" s="21"/>
      <c r="N25" s="1">
        <f>SUM(K25:M25)</f>
        <v>0</v>
      </c>
      <c r="O25" s="21"/>
      <c r="P25" s="21"/>
      <c r="Q25" s="21"/>
      <c r="R25" s="1">
        <f>SUM(O25:Q25)</f>
        <v>0</v>
      </c>
      <c r="S25" s="22"/>
      <c r="T25" s="6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</row>
    <row r="26" spans="1:249" s="39" customFormat="1" ht="12.75">
      <c r="A26" s="19" t="s">
        <v>206</v>
      </c>
      <c r="B26" s="19" t="s">
        <v>284</v>
      </c>
      <c r="C26" s="20"/>
      <c r="D26" s="20"/>
      <c r="E26" s="20"/>
      <c r="F26" s="1">
        <f>SUM(C26:E26)</f>
        <v>0</v>
      </c>
      <c r="G26" s="6"/>
      <c r="H26" s="6"/>
      <c r="I26" s="6"/>
      <c r="J26" s="1">
        <f t="shared" si="1"/>
        <v>0</v>
      </c>
      <c r="K26" s="6"/>
      <c r="L26" s="21"/>
      <c r="M26" s="21"/>
      <c r="N26" s="1"/>
      <c r="O26" s="21"/>
      <c r="P26" s="21"/>
      <c r="Q26" s="21"/>
      <c r="R26" s="1">
        <f>SUM(O26:Q26)</f>
        <v>0</v>
      </c>
      <c r="S26" s="22"/>
      <c r="T26" s="6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</row>
    <row r="27" spans="1:249" s="39" customFormat="1" ht="12.75">
      <c r="A27" s="21" t="s">
        <v>207</v>
      </c>
      <c r="B27" s="21" t="s">
        <v>285</v>
      </c>
      <c r="C27" s="20"/>
      <c r="D27" s="20"/>
      <c r="E27" s="20"/>
      <c r="F27" s="1">
        <f>SUM(C27:E27)</f>
        <v>0</v>
      </c>
      <c r="G27" s="6"/>
      <c r="H27" s="6"/>
      <c r="I27" s="6"/>
      <c r="J27" s="1">
        <f t="shared" si="1"/>
        <v>0</v>
      </c>
      <c r="K27" s="6"/>
      <c r="L27" s="21"/>
      <c r="M27" s="21"/>
      <c r="N27" s="1"/>
      <c r="O27" s="21"/>
      <c r="P27" s="21"/>
      <c r="Q27" s="21"/>
      <c r="R27" s="1">
        <f>SUM(O27:Q27)</f>
        <v>0</v>
      </c>
      <c r="S27" s="22"/>
      <c r="T27" s="6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</row>
    <row r="28" spans="1:18" ht="12.75">
      <c r="A28" s="2" t="s">
        <v>58</v>
      </c>
      <c r="B28" s="2" t="s">
        <v>264</v>
      </c>
      <c r="C28" s="3">
        <f aca="true" t="shared" si="9" ref="C28:R28">C24-C25-C26-C27</f>
        <v>201279.60699824398</v>
      </c>
      <c r="D28" s="3">
        <f t="shared" si="9"/>
        <v>148709.90087626</v>
      </c>
      <c r="E28" s="3">
        <f t="shared" si="9"/>
        <v>212895.04286726614</v>
      </c>
      <c r="F28" s="3">
        <f>F24-F25-F26-F27</f>
        <v>562884.55074177</v>
      </c>
      <c r="G28" s="3">
        <f t="shared" si="9"/>
        <v>167663.429762414</v>
      </c>
      <c r="H28" s="3">
        <f t="shared" si="9"/>
        <v>131645.14602587128</v>
      </c>
      <c r="I28" s="3">
        <f t="shared" si="9"/>
        <v>279064.39942793</v>
      </c>
      <c r="J28" s="3">
        <f t="shared" si="9"/>
        <v>578372.9752162152</v>
      </c>
      <c r="K28" s="3">
        <f t="shared" si="9"/>
        <v>165706.80450869</v>
      </c>
      <c r="L28" s="3">
        <f t="shared" si="9"/>
        <v>156321.803690653</v>
      </c>
      <c r="M28" s="3">
        <f>M24-M25-M26-M27</f>
        <v>236734.86667938004</v>
      </c>
      <c r="N28" s="3">
        <f>N24-N25-N26-N27</f>
        <v>558763.474878723</v>
      </c>
      <c r="O28" s="3">
        <f t="shared" si="9"/>
        <v>154011.81716143</v>
      </c>
      <c r="P28" s="3">
        <f>P24-P25-P26-P27</f>
        <v>150598.69423067998</v>
      </c>
      <c r="Q28" s="3">
        <f>Q24-Q25-Q26-Q27</f>
        <v>247357.80883903</v>
      </c>
      <c r="R28" s="3">
        <f t="shared" si="9"/>
        <v>551968.32023114</v>
      </c>
    </row>
    <row r="29" spans="1:18" ht="14.25">
      <c r="A29" s="23" t="s">
        <v>56</v>
      </c>
      <c r="B29" s="23" t="s">
        <v>286</v>
      </c>
      <c r="F29" s="31"/>
      <c r="H29" s="49"/>
      <c r="I29" s="49"/>
      <c r="J29" s="49"/>
      <c r="M29" s="50"/>
      <c r="N29" s="49"/>
      <c r="O29" s="50"/>
      <c r="P29" s="50"/>
      <c r="Q29" s="50"/>
      <c r="R29" s="50"/>
    </row>
    <row r="30" spans="11:17" ht="12.75">
      <c r="K30" s="51"/>
      <c r="L30" s="51"/>
      <c r="M30" s="49"/>
      <c r="O30" s="49"/>
      <c r="P30" s="49"/>
      <c r="Q30" s="49"/>
    </row>
    <row r="31" spans="1:11" ht="15.75">
      <c r="A31" s="17" t="s">
        <v>488</v>
      </c>
      <c r="B31" s="76" t="s">
        <v>289</v>
      </c>
      <c r="C31" s="76"/>
      <c r="D31" s="76"/>
      <c r="E31" s="76"/>
      <c r="F31" s="76"/>
      <c r="K31" s="51"/>
    </row>
    <row r="32" spans="1:18" ht="12.75">
      <c r="A32" s="113" t="s">
        <v>51</v>
      </c>
      <c r="B32" s="113" t="s">
        <v>290</v>
      </c>
      <c r="C32" s="107" t="str">
        <f>C2</f>
        <v>1st Quarter 2020/21</v>
      </c>
      <c r="D32" s="107"/>
      <c r="E32" s="107"/>
      <c r="F32" s="107"/>
      <c r="G32" s="107" t="str">
        <f>G2</f>
        <v>2nd Quarter 2020/21</v>
      </c>
      <c r="H32" s="107"/>
      <c r="I32" s="107"/>
      <c r="J32" s="107"/>
      <c r="K32" s="103" t="str">
        <f>K2</f>
        <v>3rd Quarter 2020/21</v>
      </c>
      <c r="L32" s="104"/>
      <c r="M32" s="104"/>
      <c r="N32" s="104"/>
      <c r="O32" s="107" t="str">
        <f aca="true" t="shared" si="10" ref="O32:Q33">O2</f>
        <v>4th Quarter 2020/21</v>
      </c>
      <c r="P32" s="107" t="str">
        <f t="shared" si="10"/>
        <v>4th Quarter 2015/16</v>
      </c>
      <c r="Q32" s="107" t="str">
        <f t="shared" si="10"/>
        <v>4th Quarter 2015/16</v>
      </c>
      <c r="R32" s="107"/>
    </row>
    <row r="33" spans="1:18" ht="12.75">
      <c r="A33" s="113"/>
      <c r="B33" s="113"/>
      <c r="C33" s="9" t="str">
        <f>'Departmental data 20-21'!C4</f>
        <v>July</v>
      </c>
      <c r="D33" s="9" t="str">
        <f>'Departmental data 20-21'!D4</f>
        <v>August</v>
      </c>
      <c r="E33" s="9" t="str">
        <f>'Departmental data 20-21'!E4</f>
        <v>September</v>
      </c>
      <c r="F33" s="9" t="str">
        <f>'Departmental data 20-21'!F4</f>
        <v>Total</v>
      </c>
      <c r="G33" s="9" t="str">
        <f>'Departmental data 20-21'!G4</f>
        <v>October</v>
      </c>
      <c r="H33" s="9" t="str">
        <f>'Departmental data 20-21'!H4</f>
        <v>November</v>
      </c>
      <c r="I33" s="9" t="str">
        <f>'Departmental data 20-21'!I4</f>
        <v>December</v>
      </c>
      <c r="J33" s="9" t="str">
        <f>'Departmental data 20-21'!J4</f>
        <v>Total</v>
      </c>
      <c r="K33" s="9" t="str">
        <f>'Departmental data 20-21'!K4</f>
        <v>January</v>
      </c>
      <c r="L33" s="9" t="str">
        <f>'Departmental data 20-21'!L4</f>
        <v>February</v>
      </c>
      <c r="M33" s="9" t="str">
        <f>'Departmental data 20-21'!M4</f>
        <v>March</v>
      </c>
      <c r="N33" s="9" t="str">
        <f>'Departmental data 20-21'!N4</f>
        <v>Total</v>
      </c>
      <c r="O33" s="9" t="str">
        <f t="shared" si="10"/>
        <v>April</v>
      </c>
      <c r="P33" s="9" t="str">
        <f t="shared" si="10"/>
        <v>May</v>
      </c>
      <c r="Q33" s="9" t="str">
        <f t="shared" si="10"/>
        <v>June</v>
      </c>
      <c r="R33" s="9" t="s">
        <v>60</v>
      </c>
    </row>
    <row r="34" spans="1:18" ht="12.75">
      <c r="A34" s="5" t="s">
        <v>34</v>
      </c>
      <c r="B34" s="5" t="s">
        <v>291</v>
      </c>
      <c r="C34" s="6"/>
      <c r="D34" s="6"/>
      <c r="E34" s="6"/>
      <c r="F34" s="6"/>
      <c r="G34" s="6"/>
      <c r="H34" s="6"/>
      <c r="I34" s="6"/>
      <c r="J34" s="6"/>
      <c r="K34" s="25"/>
      <c r="L34" s="6"/>
      <c r="M34" s="6"/>
      <c r="N34" s="6"/>
      <c r="O34" s="6"/>
      <c r="P34" s="6"/>
      <c r="Q34" s="6"/>
      <c r="R34" s="6"/>
    </row>
    <row r="35" spans="1:18" ht="12.75">
      <c r="A35" s="5" t="s">
        <v>62</v>
      </c>
      <c r="B35" s="5" t="s">
        <v>292</v>
      </c>
      <c r="C35" s="6">
        <v>575.03298695</v>
      </c>
      <c r="D35" s="6">
        <v>590.1627375899999</v>
      </c>
      <c r="E35" s="6">
        <v>476.53147739999997</v>
      </c>
      <c r="F35" s="1">
        <f aca="true" t="shared" si="11" ref="F35:F42">SUM(C35:E35)</f>
        <v>1641.7272019399998</v>
      </c>
      <c r="G35" s="6">
        <v>851.5476333800001</v>
      </c>
      <c r="H35" s="6">
        <v>952.08834041</v>
      </c>
      <c r="I35" s="6">
        <v>1181.4974713800002</v>
      </c>
      <c r="J35" s="6">
        <f aca="true" t="shared" si="12" ref="J35:J42">SUM(G35:I35)</f>
        <v>2985.1334451700004</v>
      </c>
      <c r="K35" s="35">
        <v>1788.9093573999999</v>
      </c>
      <c r="L35" s="6">
        <v>1650.2029084299998</v>
      </c>
      <c r="M35" s="6">
        <v>1218.5038983600002</v>
      </c>
      <c r="N35" s="1">
        <f aca="true" t="shared" si="13" ref="N35:N42">SUM(K35:M35)</f>
        <v>4657.61616419</v>
      </c>
      <c r="O35" s="6">
        <v>1469.72726225</v>
      </c>
      <c r="P35" s="6">
        <v>1275.83589152</v>
      </c>
      <c r="Q35" s="6">
        <v>1192.7486018099999</v>
      </c>
      <c r="R35" s="6">
        <f aca="true" t="shared" si="14" ref="R35:R42">SUM(O35:Q35)</f>
        <v>3938.31175558</v>
      </c>
    </row>
    <row r="36" spans="1:18" ht="12.75">
      <c r="A36" s="5" t="s">
        <v>66</v>
      </c>
      <c r="B36" s="5" t="s">
        <v>293</v>
      </c>
      <c r="C36" s="6">
        <v>5834.25307103</v>
      </c>
      <c r="D36" s="6">
        <v>4880.9628514</v>
      </c>
      <c r="E36" s="6">
        <v>7144.02222079</v>
      </c>
      <c r="F36" s="1">
        <f t="shared" si="11"/>
        <v>17859.238143219998</v>
      </c>
      <c r="G36" s="6">
        <v>6054.942454940001</v>
      </c>
      <c r="H36" s="6">
        <v>6093.78928932</v>
      </c>
      <c r="I36" s="6">
        <v>6409.153939610001</v>
      </c>
      <c r="J36" s="6">
        <f t="shared" si="12"/>
        <v>18557.88568387</v>
      </c>
      <c r="K36" s="35">
        <v>6100.46078704</v>
      </c>
      <c r="L36" s="6">
        <v>5478.13022411</v>
      </c>
      <c r="M36" s="6">
        <v>6454.841363740001</v>
      </c>
      <c r="N36" s="1">
        <f t="shared" si="13"/>
        <v>18033.43237489</v>
      </c>
      <c r="O36" s="6">
        <v>5914.039462180001</v>
      </c>
      <c r="P36" s="6">
        <v>6510.23431991</v>
      </c>
      <c r="Q36" s="6">
        <v>6602.66880882</v>
      </c>
      <c r="R36" s="6">
        <f t="shared" si="14"/>
        <v>19026.94259091</v>
      </c>
    </row>
    <row r="37" spans="1:18" ht="12.75">
      <c r="A37" s="5" t="s">
        <v>69</v>
      </c>
      <c r="B37" s="5" t="s">
        <v>294</v>
      </c>
      <c r="C37" s="6">
        <v>775.253278</v>
      </c>
      <c r="D37" s="6">
        <v>537.73922776</v>
      </c>
      <c r="E37" s="6">
        <v>881.3283964</v>
      </c>
      <c r="F37" s="1">
        <f t="shared" si="11"/>
        <v>2194.3209021599996</v>
      </c>
      <c r="G37" s="6">
        <v>764.7342286</v>
      </c>
      <c r="H37" s="6">
        <v>585.65522826</v>
      </c>
      <c r="I37" s="6">
        <v>1134.30224223</v>
      </c>
      <c r="J37" s="6">
        <f t="shared" si="12"/>
        <v>2484.69169909</v>
      </c>
      <c r="K37" s="35">
        <v>410.90208903999996</v>
      </c>
      <c r="L37" s="6">
        <v>833.901263</v>
      </c>
      <c r="M37" s="6">
        <v>683.102249</v>
      </c>
      <c r="N37" s="1">
        <f t="shared" si="13"/>
        <v>1927.90560104</v>
      </c>
      <c r="O37" s="6">
        <v>913.7044073999999</v>
      </c>
      <c r="P37" s="6">
        <v>238.06535</v>
      </c>
      <c r="Q37" s="6">
        <v>591.708712</v>
      </c>
      <c r="R37" s="6">
        <f t="shared" si="14"/>
        <v>1743.4784694</v>
      </c>
    </row>
    <row r="38" spans="1:18" ht="12.75">
      <c r="A38" s="5" t="s">
        <v>172</v>
      </c>
      <c r="B38" s="5" t="s">
        <v>295</v>
      </c>
      <c r="C38" s="6">
        <v>324.22045828999995</v>
      </c>
      <c r="D38" s="6">
        <v>365.60634065</v>
      </c>
      <c r="E38" s="6">
        <v>233.65458</v>
      </c>
      <c r="F38" s="1">
        <f t="shared" si="11"/>
        <v>923.4813789399999</v>
      </c>
      <c r="G38" s="6">
        <v>259.11512146999996</v>
      </c>
      <c r="H38" s="6">
        <v>225.90121183999997</v>
      </c>
      <c r="I38" s="6">
        <v>394.12437861999996</v>
      </c>
      <c r="J38" s="6">
        <f t="shared" si="12"/>
        <v>879.14071193</v>
      </c>
      <c r="K38" s="35">
        <v>133.67785166</v>
      </c>
      <c r="L38" s="6">
        <v>153.19110557</v>
      </c>
      <c r="M38" s="6">
        <v>411.05498402000006</v>
      </c>
      <c r="N38" s="1">
        <f t="shared" si="13"/>
        <v>697.9239412500001</v>
      </c>
      <c r="O38" s="6">
        <v>272.52419660000004</v>
      </c>
      <c r="P38" s="6">
        <v>186.74184774</v>
      </c>
      <c r="Q38" s="6">
        <v>170.21560536</v>
      </c>
      <c r="R38" s="6">
        <f t="shared" si="14"/>
        <v>629.4816497</v>
      </c>
    </row>
    <row r="39" spans="1:18" ht="12.75">
      <c r="A39" s="5" t="s">
        <v>173</v>
      </c>
      <c r="B39" s="5" t="s">
        <v>296</v>
      </c>
      <c r="C39" s="6">
        <v>0</v>
      </c>
      <c r="D39" s="6">
        <v>0</v>
      </c>
      <c r="E39" s="6">
        <v>0</v>
      </c>
      <c r="F39" s="1">
        <f t="shared" si="11"/>
        <v>0</v>
      </c>
      <c r="G39" s="6">
        <v>0</v>
      </c>
      <c r="H39" s="6">
        <v>0</v>
      </c>
      <c r="I39" s="6">
        <v>0.35419717</v>
      </c>
      <c r="J39" s="6">
        <f t="shared" si="12"/>
        <v>0.35419717</v>
      </c>
      <c r="K39" s="35">
        <v>0.025</v>
      </c>
      <c r="L39" s="6">
        <v>0</v>
      </c>
      <c r="M39" s="6">
        <v>0</v>
      </c>
      <c r="N39" s="1">
        <f t="shared" si="13"/>
        <v>0.025</v>
      </c>
      <c r="O39" s="6">
        <v>0</v>
      </c>
      <c r="P39" s="6">
        <v>0</v>
      </c>
      <c r="Q39" s="6">
        <v>0</v>
      </c>
      <c r="R39" s="6">
        <f t="shared" si="14"/>
        <v>0</v>
      </c>
    </row>
    <row r="40" spans="1:18" ht="12.75">
      <c r="A40" s="5" t="s">
        <v>67</v>
      </c>
      <c r="B40" s="5" t="s">
        <v>297</v>
      </c>
      <c r="C40" s="6">
        <v>0.35417</v>
      </c>
      <c r="D40" s="6">
        <v>0.3738051</v>
      </c>
      <c r="E40" s="6">
        <v>0.0256</v>
      </c>
      <c r="F40" s="1">
        <f t="shared" si="11"/>
        <v>0.7535750999999999</v>
      </c>
      <c r="G40" s="6">
        <v>0.3718729</v>
      </c>
      <c r="H40" s="6">
        <v>0.05665</v>
      </c>
      <c r="I40" s="6">
        <v>0.313</v>
      </c>
      <c r="J40" s="6">
        <f t="shared" si="12"/>
        <v>0.7415229</v>
      </c>
      <c r="K40" s="35">
        <v>0</v>
      </c>
      <c r="L40" s="6">
        <v>0</v>
      </c>
      <c r="M40" s="6">
        <v>0</v>
      </c>
      <c r="N40" s="1">
        <f t="shared" si="13"/>
        <v>0</v>
      </c>
      <c r="O40" s="6">
        <v>0</v>
      </c>
      <c r="P40" s="6">
        <v>0</v>
      </c>
      <c r="Q40" s="6">
        <v>0</v>
      </c>
      <c r="R40" s="6">
        <f t="shared" si="14"/>
        <v>0</v>
      </c>
    </row>
    <row r="41" spans="1:18" ht="12.75">
      <c r="A41" s="5" t="s">
        <v>499</v>
      </c>
      <c r="B41" s="5"/>
      <c r="C41" s="6">
        <v>4687.546851630001</v>
      </c>
      <c r="D41" s="6"/>
      <c r="E41" s="6"/>
      <c r="F41" s="1">
        <f t="shared" si="11"/>
        <v>4687.546851630001</v>
      </c>
      <c r="G41" s="6"/>
      <c r="H41" s="6"/>
      <c r="I41" s="6"/>
      <c r="J41" s="6">
        <f t="shared" si="12"/>
        <v>0</v>
      </c>
      <c r="K41" s="35">
        <v>0</v>
      </c>
      <c r="L41" s="6">
        <v>0</v>
      </c>
      <c r="M41" s="6">
        <v>0</v>
      </c>
      <c r="N41" s="1"/>
      <c r="O41" s="6">
        <v>0</v>
      </c>
      <c r="P41" s="6">
        <v>0</v>
      </c>
      <c r="Q41" s="6">
        <v>0</v>
      </c>
      <c r="R41" s="6"/>
    </row>
    <row r="42" spans="1:18" ht="12.75">
      <c r="A42" s="5" t="s">
        <v>38</v>
      </c>
      <c r="B42" s="5" t="s">
        <v>298</v>
      </c>
      <c r="C42" s="6"/>
      <c r="D42" s="6">
        <v>5227.327777480002</v>
      </c>
      <c r="E42" s="6">
        <v>5168.386004510003</v>
      </c>
      <c r="F42" s="1">
        <f t="shared" si="11"/>
        <v>10395.713781990005</v>
      </c>
      <c r="G42" s="6">
        <v>5097.33614968</v>
      </c>
      <c r="H42" s="6">
        <v>5248.320511920004</v>
      </c>
      <c r="I42" s="6">
        <v>871.8781169399972</v>
      </c>
      <c r="J42" s="6">
        <f t="shared" si="12"/>
        <v>11217.53477854</v>
      </c>
      <c r="K42" s="35">
        <v>853.9285293599996</v>
      </c>
      <c r="L42" s="6">
        <v>1086.5843134000024</v>
      </c>
      <c r="M42" s="6">
        <v>943.8460609309964</v>
      </c>
      <c r="N42" s="1">
        <f t="shared" si="13"/>
        <v>2884.3589036909984</v>
      </c>
      <c r="O42" s="6">
        <v>856.9414783199991</v>
      </c>
      <c r="P42" s="6">
        <v>1500.832539280003</v>
      </c>
      <c r="Q42" s="6">
        <v>1705.5829250100032</v>
      </c>
      <c r="R42" s="6">
        <f t="shared" si="14"/>
        <v>4063.3569426100053</v>
      </c>
    </row>
    <row r="43" spans="1:18" ht="12.75">
      <c r="A43" s="2" t="s">
        <v>36</v>
      </c>
      <c r="B43" s="2" t="s">
        <v>280</v>
      </c>
      <c r="C43" s="3">
        <f aca="true" t="shared" si="15" ref="C43:R43">SUM(C35:C42)</f>
        <v>12196.6608159</v>
      </c>
      <c r="D43" s="3">
        <f t="shared" si="15"/>
        <v>11602.17273998</v>
      </c>
      <c r="E43" s="3">
        <f t="shared" si="15"/>
        <v>13903.948279100003</v>
      </c>
      <c r="F43" s="3">
        <f t="shared" si="15"/>
        <v>37702.78183498001</v>
      </c>
      <c r="G43" s="3">
        <f t="shared" si="15"/>
        <v>13028.047460970001</v>
      </c>
      <c r="H43" s="3">
        <f t="shared" si="15"/>
        <v>13105.811231750002</v>
      </c>
      <c r="I43" s="3">
        <f t="shared" si="15"/>
        <v>9991.623345949996</v>
      </c>
      <c r="J43" s="3">
        <f t="shared" si="15"/>
        <v>36125.48203867</v>
      </c>
      <c r="K43" s="3">
        <f t="shared" si="15"/>
        <v>9287.9036145</v>
      </c>
      <c r="L43" s="3">
        <f t="shared" si="15"/>
        <v>9202.009814510002</v>
      </c>
      <c r="M43" s="3">
        <f t="shared" si="15"/>
        <v>9711.348556050998</v>
      </c>
      <c r="N43" s="3">
        <f t="shared" si="15"/>
        <v>28201.261985060995</v>
      </c>
      <c r="O43" s="3">
        <f t="shared" si="15"/>
        <v>9426.93680675</v>
      </c>
      <c r="P43" s="3">
        <f t="shared" si="15"/>
        <v>9711.709948450003</v>
      </c>
      <c r="Q43" s="3">
        <f t="shared" si="15"/>
        <v>10262.924653000002</v>
      </c>
      <c r="R43" s="3">
        <f t="shared" si="15"/>
        <v>29401.571408200005</v>
      </c>
    </row>
    <row r="44" spans="1:18" ht="18" customHeight="1">
      <c r="A44" s="5" t="s">
        <v>37</v>
      </c>
      <c r="B44" s="5" t="s">
        <v>299</v>
      </c>
      <c r="C44" s="6"/>
      <c r="D44" s="6"/>
      <c r="E44" s="6"/>
      <c r="F44" s="6"/>
      <c r="G44" s="6"/>
      <c r="H44" s="6"/>
      <c r="I44" s="6"/>
      <c r="J44" s="6"/>
      <c r="K44" s="26"/>
      <c r="L44" s="6"/>
      <c r="M44" s="6"/>
      <c r="N44" s="6"/>
      <c r="O44" s="6"/>
      <c r="P44" s="6"/>
      <c r="Q44" s="6"/>
      <c r="R44" s="6"/>
    </row>
    <row r="45" spans="1:18" ht="12.75">
      <c r="A45" s="5" t="s">
        <v>213</v>
      </c>
      <c r="B45" s="5" t="s">
        <v>300</v>
      </c>
      <c r="C45" s="6">
        <v>8.41006256</v>
      </c>
      <c r="D45" s="6">
        <v>2.507648</v>
      </c>
      <c r="E45" s="6">
        <v>6.261275</v>
      </c>
      <c r="F45" s="1">
        <f aca="true" t="shared" si="16" ref="F45:F109">SUM(C45:E45)</f>
        <v>17.17898556</v>
      </c>
      <c r="G45" s="6">
        <v>0.086233</v>
      </c>
      <c r="H45" s="6">
        <v>0.18910413</v>
      </c>
      <c r="I45" s="6">
        <v>151.5255475</v>
      </c>
      <c r="J45" s="6">
        <f aca="true" t="shared" si="17" ref="J45:J109">SUM(G45:I45)</f>
        <v>151.80088462999998</v>
      </c>
      <c r="K45" s="6">
        <v>233.13265912</v>
      </c>
      <c r="L45" s="6">
        <v>1.01190574</v>
      </c>
      <c r="M45" s="6">
        <v>22.142758420000003</v>
      </c>
      <c r="N45" s="1">
        <f aca="true" t="shared" si="18" ref="N45:N109">SUM(K45:M45)</f>
        <v>256.28732328</v>
      </c>
      <c r="O45" s="6">
        <v>1.26093542</v>
      </c>
      <c r="P45" s="6">
        <v>2.28865953</v>
      </c>
      <c r="Q45" s="6">
        <v>0.7072965</v>
      </c>
      <c r="R45" s="6">
        <f aca="true" t="shared" si="19" ref="R45:R109">SUM(O45:Q45)</f>
        <v>4.2568914499999995</v>
      </c>
    </row>
    <row r="46" spans="1:18" ht="12.75">
      <c r="A46" s="5" t="s">
        <v>80</v>
      </c>
      <c r="B46" s="5" t="s">
        <v>301</v>
      </c>
      <c r="C46" s="6">
        <v>519.43070174</v>
      </c>
      <c r="D46" s="6">
        <v>316.16020187</v>
      </c>
      <c r="E46" s="6">
        <v>195.9136782</v>
      </c>
      <c r="F46" s="1">
        <f t="shared" si="16"/>
        <v>1031.50458181</v>
      </c>
      <c r="G46" s="6">
        <v>261.80360567</v>
      </c>
      <c r="H46" s="6">
        <v>516.54961922</v>
      </c>
      <c r="I46" s="6">
        <v>389.99604952</v>
      </c>
      <c r="J46" s="6">
        <f t="shared" si="17"/>
        <v>1168.34927441</v>
      </c>
      <c r="K46" s="6">
        <v>327.29945339</v>
      </c>
      <c r="L46" s="6">
        <v>201.68058756000002</v>
      </c>
      <c r="M46" s="6">
        <v>376.56242123999994</v>
      </c>
      <c r="N46" s="1">
        <f t="shared" si="18"/>
        <v>905.5424621899999</v>
      </c>
      <c r="O46" s="6">
        <v>282.01991324</v>
      </c>
      <c r="P46" s="6">
        <v>376.16648236000003</v>
      </c>
      <c r="Q46" s="6">
        <v>209.77983614999997</v>
      </c>
      <c r="R46" s="6">
        <f t="shared" si="19"/>
        <v>867.9662317499999</v>
      </c>
    </row>
    <row r="47" spans="1:18" ht="12.75">
      <c r="A47" s="5" t="s">
        <v>81</v>
      </c>
      <c r="B47" s="5" t="s">
        <v>302</v>
      </c>
      <c r="C47" s="6">
        <v>0.580287</v>
      </c>
      <c r="D47" s="6">
        <v>333.228495</v>
      </c>
      <c r="E47" s="6">
        <v>365.599437</v>
      </c>
      <c r="F47" s="1">
        <f t="shared" si="16"/>
        <v>699.408219</v>
      </c>
      <c r="G47" s="6">
        <v>409.567508</v>
      </c>
      <c r="H47" s="6">
        <v>291.34594533999996</v>
      </c>
      <c r="I47" s="6">
        <v>3.75589009</v>
      </c>
      <c r="J47" s="6">
        <f t="shared" si="17"/>
        <v>704.6693434299999</v>
      </c>
      <c r="K47" s="6">
        <v>0</v>
      </c>
      <c r="L47" s="6">
        <v>231.01321908</v>
      </c>
      <c r="M47" s="6">
        <v>252.24404989</v>
      </c>
      <c r="N47" s="1">
        <f t="shared" si="18"/>
        <v>483.25726897000004</v>
      </c>
      <c r="O47" s="6">
        <v>351.51734143</v>
      </c>
      <c r="P47" s="6">
        <v>0</v>
      </c>
      <c r="Q47" s="6">
        <v>0</v>
      </c>
      <c r="R47" s="6">
        <f t="shared" si="19"/>
        <v>351.51734143</v>
      </c>
    </row>
    <row r="48" spans="1:18" ht="12.75">
      <c r="A48" s="5" t="s">
        <v>82</v>
      </c>
      <c r="B48" s="5" t="s">
        <v>303</v>
      </c>
      <c r="C48" s="6">
        <v>1039.40490815</v>
      </c>
      <c r="D48" s="6">
        <v>755.3177306099999</v>
      </c>
      <c r="E48" s="6">
        <v>746.0666071899999</v>
      </c>
      <c r="F48" s="1">
        <f t="shared" si="16"/>
        <v>2540.78924595</v>
      </c>
      <c r="G48" s="6">
        <v>655.7234381100002</v>
      </c>
      <c r="H48" s="6">
        <v>790.66933945</v>
      </c>
      <c r="I48" s="6">
        <v>709.0175593899999</v>
      </c>
      <c r="J48" s="6">
        <f t="shared" si="17"/>
        <v>2155.41033695</v>
      </c>
      <c r="K48" s="6">
        <v>1302.09840278</v>
      </c>
      <c r="L48" s="6">
        <v>726.6569726700001</v>
      </c>
      <c r="M48" s="6">
        <v>703.5313363900001</v>
      </c>
      <c r="N48" s="1">
        <f t="shared" si="18"/>
        <v>2732.28671184</v>
      </c>
      <c r="O48" s="6">
        <v>781.14089305</v>
      </c>
      <c r="P48" s="6">
        <v>1058.0670299099997</v>
      </c>
      <c r="Q48" s="6">
        <v>1431.2690192599998</v>
      </c>
      <c r="R48" s="6">
        <f t="shared" si="19"/>
        <v>3270.4769422199997</v>
      </c>
    </row>
    <row r="49" spans="1:18" ht="12.75">
      <c r="A49" s="5" t="s">
        <v>83</v>
      </c>
      <c r="B49" s="5" t="s">
        <v>304</v>
      </c>
      <c r="C49" s="6">
        <v>378.71501846</v>
      </c>
      <c r="D49" s="6">
        <v>669.87135687</v>
      </c>
      <c r="E49" s="6">
        <v>771.6271772900001</v>
      </c>
      <c r="F49" s="1">
        <f t="shared" si="16"/>
        <v>1820.21355262</v>
      </c>
      <c r="G49" s="6">
        <v>701.06594144</v>
      </c>
      <c r="H49" s="6">
        <v>816.58219831</v>
      </c>
      <c r="I49" s="6">
        <v>588.6137302599999</v>
      </c>
      <c r="J49" s="6">
        <f t="shared" si="17"/>
        <v>2106.2618700099997</v>
      </c>
      <c r="K49" s="6">
        <v>544.90249762</v>
      </c>
      <c r="L49" s="6">
        <v>615.68581023</v>
      </c>
      <c r="M49" s="6">
        <v>265.80986919000003</v>
      </c>
      <c r="N49" s="1">
        <f t="shared" si="18"/>
        <v>1426.39817704</v>
      </c>
      <c r="O49" s="6">
        <v>400.77489604</v>
      </c>
      <c r="P49" s="6">
        <v>178.40258743</v>
      </c>
      <c r="Q49" s="6">
        <v>299.61263603000003</v>
      </c>
      <c r="R49" s="6">
        <f t="shared" si="19"/>
        <v>878.7901195</v>
      </c>
    </row>
    <row r="50" spans="1:18" ht="12.75">
      <c r="A50" s="5" t="s">
        <v>84</v>
      </c>
      <c r="B50" s="5" t="s">
        <v>305</v>
      </c>
      <c r="C50" s="6">
        <v>505.54636305</v>
      </c>
      <c r="D50" s="6">
        <v>462.30442688</v>
      </c>
      <c r="E50" s="6">
        <v>788.06938714</v>
      </c>
      <c r="F50" s="1">
        <f t="shared" si="16"/>
        <v>1755.9201770700001</v>
      </c>
      <c r="G50" s="6">
        <v>894.4188531399999</v>
      </c>
      <c r="H50" s="6">
        <v>904.48326569</v>
      </c>
      <c r="I50" s="6">
        <v>845.60259436</v>
      </c>
      <c r="J50" s="6">
        <f t="shared" si="17"/>
        <v>2644.50471319</v>
      </c>
      <c r="K50" s="6">
        <v>1031.0579993499998</v>
      </c>
      <c r="L50" s="6">
        <v>590.2342001999999</v>
      </c>
      <c r="M50" s="6">
        <v>812.2379771799999</v>
      </c>
      <c r="N50" s="1">
        <f t="shared" si="18"/>
        <v>2433.5301767299998</v>
      </c>
      <c r="O50" s="6">
        <v>806.94451567</v>
      </c>
      <c r="P50" s="6">
        <v>1000.8038607100003</v>
      </c>
      <c r="Q50" s="6">
        <v>937.72870124</v>
      </c>
      <c r="R50" s="6">
        <f t="shared" si="19"/>
        <v>2745.4770776200003</v>
      </c>
    </row>
    <row r="51" spans="1:18" ht="12.75">
      <c r="A51" s="5" t="s">
        <v>85</v>
      </c>
      <c r="B51" s="5" t="s">
        <v>306</v>
      </c>
      <c r="C51" s="6">
        <v>554.3318880799999</v>
      </c>
      <c r="D51" s="6">
        <v>665.4009774</v>
      </c>
      <c r="E51" s="6">
        <v>751.3211517899999</v>
      </c>
      <c r="F51" s="1">
        <f t="shared" si="16"/>
        <v>1971.0540172699998</v>
      </c>
      <c r="G51" s="6">
        <v>658.8074278900001</v>
      </c>
      <c r="H51" s="6">
        <v>680.5614507699999</v>
      </c>
      <c r="I51" s="6">
        <v>737.0081796600001</v>
      </c>
      <c r="J51" s="6">
        <f t="shared" si="17"/>
        <v>2076.3770583200003</v>
      </c>
      <c r="K51" s="6">
        <v>604.60091563</v>
      </c>
      <c r="L51" s="6">
        <v>583.56979916</v>
      </c>
      <c r="M51" s="6">
        <v>385.95370927000005</v>
      </c>
      <c r="N51" s="1">
        <f t="shared" si="18"/>
        <v>1574.1244240600001</v>
      </c>
      <c r="O51" s="6">
        <v>365.87334002999995</v>
      </c>
      <c r="P51" s="6">
        <v>295.92998388999996</v>
      </c>
      <c r="Q51" s="6">
        <v>613.31645078</v>
      </c>
      <c r="R51" s="6">
        <f t="shared" si="19"/>
        <v>1275.1197746999999</v>
      </c>
    </row>
    <row r="52" spans="1:18" ht="12.75">
      <c r="A52" s="5" t="s">
        <v>158</v>
      </c>
      <c r="B52" s="62" t="s">
        <v>389</v>
      </c>
      <c r="C52" s="6">
        <v>268.80897859</v>
      </c>
      <c r="D52" s="6">
        <v>271.6943679</v>
      </c>
      <c r="E52" s="6">
        <v>249.47251481000004</v>
      </c>
      <c r="F52" s="1">
        <f t="shared" si="16"/>
        <v>789.9758613</v>
      </c>
      <c r="G52" s="6">
        <v>168.56476551</v>
      </c>
      <c r="H52" s="6">
        <v>644.2778466</v>
      </c>
      <c r="I52" s="6">
        <v>578.69485058</v>
      </c>
      <c r="J52" s="6">
        <f t="shared" si="17"/>
        <v>1391.53746269</v>
      </c>
      <c r="K52" s="6">
        <v>796.9166561</v>
      </c>
      <c r="L52" s="6">
        <v>726.7894536</v>
      </c>
      <c r="M52" s="6">
        <v>1121.2111782399998</v>
      </c>
      <c r="N52" s="1">
        <f t="shared" si="18"/>
        <v>2644.91728794</v>
      </c>
      <c r="O52" s="6">
        <v>753.08390133</v>
      </c>
      <c r="P52" s="6">
        <v>880.3027289000001</v>
      </c>
      <c r="Q52" s="6">
        <v>1395.4829118300001</v>
      </c>
      <c r="R52" s="6">
        <f t="shared" si="19"/>
        <v>3028.8695420600006</v>
      </c>
    </row>
    <row r="53" spans="1:18" ht="12.75">
      <c r="A53" s="5" t="s">
        <v>86</v>
      </c>
      <c r="B53" s="5" t="s">
        <v>307</v>
      </c>
      <c r="C53" s="6">
        <v>329.25972977</v>
      </c>
      <c r="D53" s="6">
        <v>244.81684072000002</v>
      </c>
      <c r="E53" s="6">
        <v>467.01780788</v>
      </c>
      <c r="F53" s="1">
        <f t="shared" si="16"/>
        <v>1041.09437837</v>
      </c>
      <c r="G53" s="6">
        <v>299.4532732</v>
      </c>
      <c r="H53" s="6">
        <v>407.38335297000003</v>
      </c>
      <c r="I53" s="6">
        <v>430.31891794</v>
      </c>
      <c r="J53" s="6">
        <f t="shared" si="17"/>
        <v>1137.15554411</v>
      </c>
      <c r="K53" s="6">
        <v>438.57832565</v>
      </c>
      <c r="L53" s="6">
        <v>357.9500431700001</v>
      </c>
      <c r="M53" s="6">
        <v>329.76644846999994</v>
      </c>
      <c r="N53" s="1">
        <f t="shared" si="18"/>
        <v>1126.29481729</v>
      </c>
      <c r="O53" s="6">
        <v>359.38339994</v>
      </c>
      <c r="P53" s="6">
        <v>295.89795161</v>
      </c>
      <c r="Q53" s="6">
        <v>368.20389193</v>
      </c>
      <c r="R53" s="6">
        <f t="shared" si="19"/>
        <v>1023.48524348</v>
      </c>
    </row>
    <row r="54" spans="1:18" ht="12.75">
      <c r="A54" s="5" t="s">
        <v>87</v>
      </c>
      <c r="B54" s="5" t="s">
        <v>308</v>
      </c>
      <c r="C54" s="6">
        <v>573.17006349</v>
      </c>
      <c r="D54" s="6">
        <v>1264.6081916899998</v>
      </c>
      <c r="E54" s="6">
        <v>1096.41953149</v>
      </c>
      <c r="F54" s="1">
        <f t="shared" si="16"/>
        <v>2934.19778667</v>
      </c>
      <c r="G54" s="6">
        <v>824.49276056</v>
      </c>
      <c r="H54" s="6">
        <v>1112.43690771</v>
      </c>
      <c r="I54" s="6">
        <v>724.6156409</v>
      </c>
      <c r="J54" s="6">
        <f t="shared" si="17"/>
        <v>2661.54530917</v>
      </c>
      <c r="K54" s="6">
        <v>579.8422854399998</v>
      </c>
      <c r="L54" s="6">
        <v>466.47742023999996</v>
      </c>
      <c r="M54" s="6">
        <v>488.31132159000003</v>
      </c>
      <c r="N54" s="1">
        <f t="shared" si="18"/>
        <v>1534.6310272699998</v>
      </c>
      <c r="O54" s="6">
        <v>664.7173331799999</v>
      </c>
      <c r="P54" s="6">
        <v>541.65439599</v>
      </c>
      <c r="Q54" s="6">
        <v>712.01623315</v>
      </c>
      <c r="R54" s="6">
        <f t="shared" si="19"/>
        <v>1918.38796232</v>
      </c>
    </row>
    <row r="55" spans="1:18" ht="12.75">
      <c r="A55" s="5" t="s">
        <v>88</v>
      </c>
      <c r="B55" s="5" t="s">
        <v>309</v>
      </c>
      <c r="C55" s="6">
        <v>1769.31570246</v>
      </c>
      <c r="D55" s="6">
        <v>1264.0089278</v>
      </c>
      <c r="E55" s="6">
        <v>1915.61179135</v>
      </c>
      <c r="F55" s="1">
        <f t="shared" si="16"/>
        <v>4948.93642161</v>
      </c>
      <c r="G55" s="6">
        <v>1876.7611024</v>
      </c>
      <c r="H55" s="6">
        <v>912.2897619600001</v>
      </c>
      <c r="I55" s="6">
        <v>1454.32370531</v>
      </c>
      <c r="J55" s="6">
        <f t="shared" si="17"/>
        <v>4243.37456967</v>
      </c>
      <c r="K55" s="6">
        <v>1400.9251002900003</v>
      </c>
      <c r="L55" s="6">
        <v>962.79784306</v>
      </c>
      <c r="M55" s="6">
        <v>1387.7876838099996</v>
      </c>
      <c r="N55" s="1">
        <f t="shared" si="18"/>
        <v>3751.51062716</v>
      </c>
      <c r="O55" s="6">
        <v>1134.14416153</v>
      </c>
      <c r="P55" s="6">
        <v>1694.6988881999998</v>
      </c>
      <c r="Q55" s="6">
        <v>937.43217696</v>
      </c>
      <c r="R55" s="6">
        <f t="shared" si="19"/>
        <v>3766.2752266899997</v>
      </c>
    </row>
    <row r="56" spans="1:18" ht="12.75">
      <c r="A56" s="5" t="s">
        <v>89</v>
      </c>
      <c r="B56" s="5" t="s">
        <v>310</v>
      </c>
      <c r="C56" s="6">
        <v>192.12546335000002</v>
      </c>
      <c r="D56" s="6">
        <v>200.33075875999998</v>
      </c>
      <c r="E56" s="6">
        <v>235.227797254</v>
      </c>
      <c r="F56" s="1">
        <f t="shared" si="16"/>
        <v>627.684019364</v>
      </c>
      <c r="G56" s="6">
        <v>296.06074286</v>
      </c>
      <c r="H56" s="6">
        <v>168.55478709</v>
      </c>
      <c r="I56" s="6">
        <v>291.63050676999995</v>
      </c>
      <c r="J56" s="6">
        <f t="shared" si="17"/>
        <v>756.2460367199999</v>
      </c>
      <c r="K56" s="6">
        <v>579.0700836199999</v>
      </c>
      <c r="L56" s="6">
        <v>243.60780258000005</v>
      </c>
      <c r="M56" s="6">
        <v>803.6789245699999</v>
      </c>
      <c r="N56" s="1">
        <f t="shared" si="18"/>
        <v>1626.3568107699998</v>
      </c>
      <c r="O56" s="6">
        <v>144.86046645000002</v>
      </c>
      <c r="P56" s="6">
        <v>239.87464035</v>
      </c>
      <c r="Q56" s="6">
        <v>142.80937926000001</v>
      </c>
      <c r="R56" s="6">
        <f t="shared" si="19"/>
        <v>527.54448606</v>
      </c>
    </row>
    <row r="57" spans="1:18" ht="12.75">
      <c r="A57" s="5" t="s">
        <v>90</v>
      </c>
      <c r="B57" s="5" t="s">
        <v>311</v>
      </c>
      <c r="C57" s="6">
        <v>0.67684518</v>
      </c>
      <c r="D57" s="6">
        <v>0</v>
      </c>
      <c r="E57" s="6">
        <v>0.4716153</v>
      </c>
      <c r="F57" s="1">
        <f t="shared" si="16"/>
        <v>1.14846048</v>
      </c>
      <c r="G57" s="6">
        <v>0.041796650000000005</v>
      </c>
      <c r="H57" s="6">
        <v>30.449892629999997</v>
      </c>
      <c r="I57" s="6">
        <v>2.7960552799999996</v>
      </c>
      <c r="J57" s="6">
        <f t="shared" si="17"/>
        <v>33.28774455999999</v>
      </c>
      <c r="K57" s="6">
        <v>0</v>
      </c>
      <c r="L57" s="6">
        <v>0</v>
      </c>
      <c r="M57" s="6">
        <v>0.43846316999999996</v>
      </c>
      <c r="N57" s="1">
        <f t="shared" si="18"/>
        <v>0.43846316999999996</v>
      </c>
      <c r="O57" s="6">
        <v>0.4271642</v>
      </c>
      <c r="P57" s="6">
        <v>0.4606723</v>
      </c>
      <c r="Q57" s="6">
        <v>2.48965672</v>
      </c>
      <c r="R57" s="6">
        <f t="shared" si="19"/>
        <v>3.37749322</v>
      </c>
    </row>
    <row r="58" spans="1:18" ht="12.75">
      <c r="A58" s="5" t="s">
        <v>91</v>
      </c>
      <c r="B58" s="5" t="s">
        <v>312</v>
      </c>
      <c r="C58" s="6">
        <v>156.48752120999998</v>
      </c>
      <c r="D58" s="6">
        <v>25.429237309999998</v>
      </c>
      <c r="E58" s="6">
        <v>61.70895744</v>
      </c>
      <c r="F58" s="1">
        <f t="shared" si="16"/>
        <v>243.62571595999998</v>
      </c>
      <c r="G58" s="6">
        <v>166.06201617999997</v>
      </c>
      <c r="H58" s="6">
        <v>107.89395153000001</v>
      </c>
      <c r="I58" s="6">
        <v>24.633170990000004</v>
      </c>
      <c r="J58" s="6">
        <f t="shared" si="17"/>
        <v>298.5891387</v>
      </c>
      <c r="K58" s="6">
        <v>44.30692408000001</v>
      </c>
      <c r="L58" s="6">
        <v>60.31498949000001</v>
      </c>
      <c r="M58" s="6">
        <v>58.852633409999996</v>
      </c>
      <c r="N58" s="1">
        <f t="shared" si="18"/>
        <v>163.47454698</v>
      </c>
      <c r="O58" s="6">
        <v>58.616839920000004</v>
      </c>
      <c r="P58" s="6">
        <v>59.795983830000004</v>
      </c>
      <c r="Q58" s="6">
        <v>73.24575113</v>
      </c>
      <c r="R58" s="6">
        <f t="shared" si="19"/>
        <v>191.65857488</v>
      </c>
    </row>
    <row r="59" spans="1:18" ht="12.75">
      <c r="A59" s="5" t="s">
        <v>92</v>
      </c>
      <c r="B59" s="5" t="s">
        <v>313</v>
      </c>
      <c r="C59" s="6">
        <v>681.07164615</v>
      </c>
      <c r="D59" s="6">
        <v>356.4774926200001</v>
      </c>
      <c r="E59" s="6">
        <v>421.19127409000004</v>
      </c>
      <c r="F59" s="1">
        <f t="shared" si="16"/>
        <v>1458.74041286</v>
      </c>
      <c r="G59" s="6">
        <v>478.86077465</v>
      </c>
      <c r="H59" s="6">
        <v>518.75931228</v>
      </c>
      <c r="I59" s="6">
        <v>512.1999319700001</v>
      </c>
      <c r="J59" s="6">
        <f t="shared" si="17"/>
        <v>1509.8200189000002</v>
      </c>
      <c r="K59" s="6">
        <v>522.94580931</v>
      </c>
      <c r="L59" s="6">
        <v>348.70761213</v>
      </c>
      <c r="M59" s="6">
        <v>687.1848891700001</v>
      </c>
      <c r="N59" s="1">
        <f t="shared" si="18"/>
        <v>1558.83831061</v>
      </c>
      <c r="O59" s="6">
        <v>647.55001382</v>
      </c>
      <c r="P59" s="6">
        <v>778.8691342799998</v>
      </c>
      <c r="Q59" s="6">
        <v>695.8993337399999</v>
      </c>
      <c r="R59" s="6">
        <f t="shared" si="19"/>
        <v>2122.3184818399995</v>
      </c>
    </row>
    <row r="60" spans="1:18" ht="12.75">
      <c r="A60" s="5" t="s">
        <v>93</v>
      </c>
      <c r="B60" s="5" t="s">
        <v>314</v>
      </c>
      <c r="C60" s="6">
        <v>137.37738860000002</v>
      </c>
      <c r="D60" s="6">
        <v>143.17409688</v>
      </c>
      <c r="E60" s="6">
        <v>281.87739647</v>
      </c>
      <c r="F60" s="1">
        <f t="shared" si="16"/>
        <v>562.42888195</v>
      </c>
      <c r="G60" s="6">
        <v>145.60388499</v>
      </c>
      <c r="H60" s="6">
        <v>111.90720497</v>
      </c>
      <c r="I60" s="6">
        <v>386.73108714000006</v>
      </c>
      <c r="J60" s="6">
        <f t="shared" si="17"/>
        <v>644.2421771</v>
      </c>
      <c r="K60" s="6">
        <v>133.5386701</v>
      </c>
      <c r="L60" s="6">
        <v>226.29930664999998</v>
      </c>
      <c r="M60" s="6">
        <v>360.44622567</v>
      </c>
      <c r="N60" s="1">
        <f t="shared" si="18"/>
        <v>720.2842024199999</v>
      </c>
      <c r="O60" s="6">
        <v>395.28558526999996</v>
      </c>
      <c r="P60" s="6">
        <v>337.46739426999994</v>
      </c>
      <c r="Q60" s="6">
        <v>291.35492638</v>
      </c>
      <c r="R60" s="6">
        <f t="shared" si="19"/>
        <v>1024.10790592</v>
      </c>
    </row>
    <row r="61" spans="1:18" ht="12.75">
      <c r="A61" s="5" t="s">
        <v>94</v>
      </c>
      <c r="B61" s="5" t="s">
        <v>315</v>
      </c>
      <c r="C61" s="6">
        <v>92.7125228</v>
      </c>
      <c r="D61" s="6">
        <v>9.29764441</v>
      </c>
      <c r="E61" s="6">
        <v>236.35915453999996</v>
      </c>
      <c r="F61" s="1">
        <f t="shared" si="16"/>
        <v>338.36932175</v>
      </c>
      <c r="G61" s="6">
        <v>9.346353839999999</v>
      </c>
      <c r="H61" s="6">
        <v>3.80820597</v>
      </c>
      <c r="I61" s="6">
        <v>11.25047574</v>
      </c>
      <c r="J61" s="6">
        <f t="shared" si="17"/>
        <v>24.40503555</v>
      </c>
      <c r="K61" s="6">
        <v>27.77036515</v>
      </c>
      <c r="L61" s="6">
        <v>2.6169534100000003</v>
      </c>
      <c r="M61" s="6">
        <v>10.392807649999998</v>
      </c>
      <c r="N61" s="1">
        <f t="shared" si="18"/>
        <v>40.78012621</v>
      </c>
      <c r="O61" s="6">
        <v>88.25934294</v>
      </c>
      <c r="P61" s="6">
        <v>0.185232</v>
      </c>
      <c r="Q61" s="6">
        <v>6.54980259</v>
      </c>
      <c r="R61" s="6">
        <f t="shared" si="19"/>
        <v>94.99437753</v>
      </c>
    </row>
    <row r="62" spans="1:18" ht="12.75">
      <c r="A62" s="5" t="s">
        <v>95</v>
      </c>
      <c r="B62" s="5" t="s">
        <v>316</v>
      </c>
      <c r="C62" s="6">
        <v>98.53499258000001</v>
      </c>
      <c r="D62" s="6">
        <v>0.7350937</v>
      </c>
      <c r="E62" s="6">
        <v>0</v>
      </c>
      <c r="F62" s="1">
        <f t="shared" si="16"/>
        <v>99.27008628</v>
      </c>
      <c r="G62" s="6">
        <v>0</v>
      </c>
      <c r="H62" s="6">
        <v>2.457688</v>
      </c>
      <c r="I62" s="6">
        <v>1.5199088799999998</v>
      </c>
      <c r="J62" s="6">
        <f t="shared" si="17"/>
        <v>3.97759688</v>
      </c>
      <c r="K62" s="6">
        <v>0</v>
      </c>
      <c r="L62" s="6">
        <v>3.41985383</v>
      </c>
      <c r="M62" s="6">
        <v>0.34816125</v>
      </c>
      <c r="N62" s="1">
        <f t="shared" si="18"/>
        <v>3.76801508</v>
      </c>
      <c r="O62" s="6">
        <v>21.356257550000002</v>
      </c>
      <c r="P62" s="6">
        <v>17.61461756</v>
      </c>
      <c r="Q62" s="6">
        <v>8.49537031</v>
      </c>
      <c r="R62" s="6">
        <f t="shared" si="19"/>
        <v>47.46624542</v>
      </c>
    </row>
    <row r="63" spans="1:18" ht="12.75">
      <c r="A63" s="5" t="s">
        <v>96</v>
      </c>
      <c r="B63" s="5" t="s">
        <v>317</v>
      </c>
      <c r="C63" s="6">
        <v>104.37262477000002</v>
      </c>
      <c r="D63" s="6">
        <v>118.48857883</v>
      </c>
      <c r="E63" s="6">
        <v>102.96130321000001</v>
      </c>
      <c r="F63" s="1">
        <f t="shared" si="16"/>
        <v>325.82250681000005</v>
      </c>
      <c r="G63" s="6">
        <v>140.36598968</v>
      </c>
      <c r="H63" s="6">
        <v>121.29978810999998</v>
      </c>
      <c r="I63" s="6">
        <v>129.12092645</v>
      </c>
      <c r="J63" s="6">
        <f t="shared" si="17"/>
        <v>390.78670424</v>
      </c>
      <c r="K63" s="6">
        <v>175.39850705</v>
      </c>
      <c r="L63" s="6">
        <v>146.24328786</v>
      </c>
      <c r="M63" s="6">
        <v>203.67776298</v>
      </c>
      <c r="N63" s="1">
        <f t="shared" si="18"/>
        <v>525.31955789</v>
      </c>
      <c r="O63" s="6">
        <v>148.28143483</v>
      </c>
      <c r="P63" s="6">
        <v>56.47253952</v>
      </c>
      <c r="Q63" s="6">
        <v>98.26147370999999</v>
      </c>
      <c r="R63" s="6">
        <f t="shared" si="19"/>
        <v>303.01544806</v>
      </c>
    </row>
    <row r="64" spans="1:18" ht="12.75">
      <c r="A64" s="5" t="s">
        <v>97</v>
      </c>
      <c r="B64" s="5" t="s">
        <v>318</v>
      </c>
      <c r="C64" s="6">
        <v>445.68133968</v>
      </c>
      <c r="D64" s="6">
        <v>449.4839685400001</v>
      </c>
      <c r="E64" s="6">
        <v>528.3729667800001</v>
      </c>
      <c r="F64" s="1">
        <f t="shared" si="16"/>
        <v>1423.538275</v>
      </c>
      <c r="G64" s="6">
        <v>407.49289590999996</v>
      </c>
      <c r="H64" s="6">
        <v>697.4429521600001</v>
      </c>
      <c r="I64" s="6">
        <v>706.96680712</v>
      </c>
      <c r="J64" s="6">
        <f t="shared" si="17"/>
        <v>1811.9026551900001</v>
      </c>
      <c r="K64" s="6">
        <v>670.63772288</v>
      </c>
      <c r="L64" s="6">
        <v>911.16750347</v>
      </c>
      <c r="M64" s="6">
        <v>446.54341938</v>
      </c>
      <c r="N64" s="1">
        <f t="shared" si="18"/>
        <v>2028.3486457299998</v>
      </c>
      <c r="O64" s="6">
        <v>654.6939116400001</v>
      </c>
      <c r="P64" s="6">
        <v>338.47334158000007</v>
      </c>
      <c r="Q64" s="6">
        <v>234.37149029000003</v>
      </c>
      <c r="R64" s="6">
        <f t="shared" si="19"/>
        <v>1227.5387435100004</v>
      </c>
    </row>
    <row r="65" spans="1:18" ht="12.75">
      <c r="A65" s="5" t="s">
        <v>98</v>
      </c>
      <c r="B65" s="5" t="s">
        <v>319</v>
      </c>
      <c r="C65" s="6">
        <v>423.0636168</v>
      </c>
      <c r="D65" s="6">
        <v>451.12448358000006</v>
      </c>
      <c r="E65" s="6">
        <v>345.76930772</v>
      </c>
      <c r="F65" s="1">
        <f t="shared" si="16"/>
        <v>1219.9574081</v>
      </c>
      <c r="G65" s="6">
        <v>568.56334085</v>
      </c>
      <c r="H65" s="6">
        <v>292.45502475</v>
      </c>
      <c r="I65" s="6">
        <v>73.40224402000001</v>
      </c>
      <c r="J65" s="6">
        <f t="shared" si="17"/>
        <v>934.42060962</v>
      </c>
      <c r="K65" s="36">
        <v>264.23898033</v>
      </c>
      <c r="L65" s="6">
        <v>167.12317678</v>
      </c>
      <c r="M65" s="6">
        <v>479.6201329900001</v>
      </c>
      <c r="N65" s="1">
        <f t="shared" si="18"/>
        <v>910.9822901000001</v>
      </c>
      <c r="O65" s="6">
        <v>267.7479898099999</v>
      </c>
      <c r="P65" s="6">
        <v>97.39139172</v>
      </c>
      <c r="Q65" s="6">
        <v>130.5059961</v>
      </c>
      <c r="R65" s="6">
        <f t="shared" si="19"/>
        <v>495.6453776299999</v>
      </c>
    </row>
    <row r="66" spans="1:18" ht="12.75">
      <c r="A66" s="5" t="s">
        <v>99</v>
      </c>
      <c r="B66" s="5" t="s">
        <v>320</v>
      </c>
      <c r="C66" s="6">
        <v>127.96856818</v>
      </c>
      <c r="D66" s="6">
        <v>219.02165634</v>
      </c>
      <c r="E66" s="6">
        <v>172.50213882000003</v>
      </c>
      <c r="F66" s="1">
        <f t="shared" si="16"/>
        <v>519.49236334</v>
      </c>
      <c r="G66" s="6">
        <v>286.01826844</v>
      </c>
      <c r="H66" s="6">
        <v>50.62289279</v>
      </c>
      <c r="I66" s="6">
        <v>102.24412057</v>
      </c>
      <c r="J66" s="6">
        <f t="shared" si="17"/>
        <v>438.8852818</v>
      </c>
      <c r="K66" s="36">
        <v>49.51316354000001</v>
      </c>
      <c r="L66" s="6">
        <v>25.68684197</v>
      </c>
      <c r="M66" s="6">
        <v>46.294281979999994</v>
      </c>
      <c r="N66" s="1">
        <f t="shared" si="18"/>
        <v>121.49428749</v>
      </c>
      <c r="O66" s="6">
        <v>37.45334571</v>
      </c>
      <c r="P66" s="6">
        <v>13.839768679999999</v>
      </c>
      <c r="Q66" s="6">
        <v>36.52707463</v>
      </c>
      <c r="R66" s="6">
        <f t="shared" si="19"/>
        <v>87.82018902</v>
      </c>
    </row>
    <row r="67" spans="1:18" ht="12.75">
      <c r="A67" s="5" t="s">
        <v>100</v>
      </c>
      <c r="B67" s="5" t="s">
        <v>321</v>
      </c>
      <c r="C67" s="6">
        <v>14.554583110000001</v>
      </c>
      <c r="D67" s="6">
        <v>11.09674989</v>
      </c>
      <c r="E67" s="6">
        <v>31.68403884</v>
      </c>
      <c r="F67" s="1">
        <f t="shared" si="16"/>
        <v>57.33537184</v>
      </c>
      <c r="G67" s="6">
        <v>24.344136980000002</v>
      </c>
      <c r="H67" s="6">
        <v>33.10753513</v>
      </c>
      <c r="I67" s="6">
        <v>59.132785940000005</v>
      </c>
      <c r="J67" s="6">
        <f t="shared" si="17"/>
        <v>116.58445805000001</v>
      </c>
      <c r="K67" s="36">
        <v>37.518859920000004</v>
      </c>
      <c r="L67" s="6">
        <v>29.09818057</v>
      </c>
      <c r="M67" s="6">
        <v>35.43737086</v>
      </c>
      <c r="N67" s="1">
        <f t="shared" si="18"/>
        <v>102.05441135000001</v>
      </c>
      <c r="O67" s="6">
        <v>32.46017826</v>
      </c>
      <c r="P67" s="6">
        <v>21.04462664</v>
      </c>
      <c r="Q67" s="6">
        <v>23.11437387</v>
      </c>
      <c r="R67" s="6">
        <f t="shared" si="19"/>
        <v>76.61917876999999</v>
      </c>
    </row>
    <row r="68" spans="1:18" ht="12.75">
      <c r="A68" s="5" t="s">
        <v>101</v>
      </c>
      <c r="B68" s="5" t="s">
        <v>322</v>
      </c>
      <c r="C68" s="6">
        <v>245.38483603</v>
      </c>
      <c r="D68" s="6">
        <v>316.61383756000004</v>
      </c>
      <c r="E68" s="6">
        <v>373.40892803</v>
      </c>
      <c r="F68" s="1">
        <f t="shared" si="16"/>
        <v>935.4076016200002</v>
      </c>
      <c r="G68" s="6">
        <v>374.44692900999996</v>
      </c>
      <c r="H68" s="6">
        <v>445.33657803000006</v>
      </c>
      <c r="I68" s="6">
        <v>559.1151993999999</v>
      </c>
      <c r="J68" s="6">
        <f t="shared" si="17"/>
        <v>1378.8987064399998</v>
      </c>
      <c r="K68" s="36">
        <v>412.65112261</v>
      </c>
      <c r="L68" s="6">
        <v>434.85276345</v>
      </c>
      <c r="M68" s="6">
        <v>415.45624068999996</v>
      </c>
      <c r="N68" s="1">
        <f t="shared" si="18"/>
        <v>1262.96012675</v>
      </c>
      <c r="O68" s="6">
        <v>436.09751360000007</v>
      </c>
      <c r="P68" s="6">
        <v>353.5415833</v>
      </c>
      <c r="Q68" s="6">
        <v>483.97046909</v>
      </c>
      <c r="R68" s="6">
        <f t="shared" si="19"/>
        <v>1273.6095659900002</v>
      </c>
    </row>
    <row r="69" spans="1:18" ht="12.75">
      <c r="A69" s="5" t="s">
        <v>102</v>
      </c>
      <c r="B69" s="5" t="s">
        <v>323</v>
      </c>
      <c r="C69" s="6">
        <v>150.47264944999998</v>
      </c>
      <c r="D69" s="6">
        <v>107.82052974</v>
      </c>
      <c r="E69" s="6">
        <v>110.98465474000001</v>
      </c>
      <c r="F69" s="1">
        <f t="shared" si="16"/>
        <v>369.27783393</v>
      </c>
      <c r="G69" s="6">
        <v>150.86785620999996</v>
      </c>
      <c r="H69" s="6">
        <v>300.28993927</v>
      </c>
      <c r="I69" s="6">
        <v>275.73352574</v>
      </c>
      <c r="J69" s="6">
        <f t="shared" si="17"/>
        <v>726.89132122</v>
      </c>
      <c r="K69" s="36">
        <v>180.69649539</v>
      </c>
      <c r="L69" s="6">
        <v>213.11139363000007</v>
      </c>
      <c r="M69" s="6">
        <v>173.05973876000002</v>
      </c>
      <c r="N69" s="1">
        <f t="shared" si="18"/>
        <v>566.86762778</v>
      </c>
      <c r="O69" s="6">
        <v>251.21544125999998</v>
      </c>
      <c r="P69" s="6">
        <v>127.3636917</v>
      </c>
      <c r="Q69" s="6">
        <v>152.24080696000001</v>
      </c>
      <c r="R69" s="6">
        <f t="shared" si="19"/>
        <v>530.81993992</v>
      </c>
    </row>
    <row r="70" spans="1:18" ht="12.75">
      <c r="A70" s="5" t="s">
        <v>103</v>
      </c>
      <c r="B70" s="5" t="s">
        <v>324</v>
      </c>
      <c r="C70" s="6">
        <v>0</v>
      </c>
      <c r="D70" s="6">
        <v>0</v>
      </c>
      <c r="E70" s="6">
        <v>5.19762795</v>
      </c>
      <c r="F70" s="1">
        <f t="shared" si="16"/>
        <v>5.19762795</v>
      </c>
      <c r="G70" s="6">
        <v>1.2513831000000002</v>
      </c>
      <c r="H70" s="6">
        <v>5.288629640000001</v>
      </c>
      <c r="I70" s="6">
        <v>25.805121</v>
      </c>
      <c r="J70" s="6">
        <f t="shared" si="17"/>
        <v>32.34513374</v>
      </c>
      <c r="K70" s="36">
        <v>80.58462705</v>
      </c>
      <c r="L70" s="6">
        <v>0.4523</v>
      </c>
      <c r="M70" s="6">
        <v>1.54496946</v>
      </c>
      <c r="N70" s="1">
        <f t="shared" si="18"/>
        <v>82.58189650999999</v>
      </c>
      <c r="O70" s="6">
        <v>0</v>
      </c>
      <c r="P70" s="6">
        <v>1.04804666</v>
      </c>
      <c r="Q70" s="6">
        <v>5.078144610000001</v>
      </c>
      <c r="R70" s="6">
        <f t="shared" si="19"/>
        <v>6.1261912700000005</v>
      </c>
    </row>
    <row r="71" spans="1:18" ht="12.75">
      <c r="A71" s="5" t="s">
        <v>104</v>
      </c>
      <c r="B71" s="5" t="s">
        <v>325</v>
      </c>
      <c r="C71" s="6">
        <v>225.01174188</v>
      </c>
      <c r="D71" s="6">
        <v>337.22167354999993</v>
      </c>
      <c r="E71" s="6">
        <v>264.76415524000004</v>
      </c>
      <c r="F71" s="1">
        <f t="shared" si="16"/>
        <v>826.99757067</v>
      </c>
      <c r="G71" s="6">
        <v>286.63586032999996</v>
      </c>
      <c r="H71" s="6">
        <v>297.84118001</v>
      </c>
      <c r="I71" s="6">
        <v>292.94251763</v>
      </c>
      <c r="J71" s="6">
        <f t="shared" si="17"/>
        <v>877.41955797</v>
      </c>
      <c r="K71" s="36">
        <v>391.28497497999996</v>
      </c>
      <c r="L71" s="6">
        <v>458.25324917</v>
      </c>
      <c r="M71" s="6">
        <v>234.06817627000004</v>
      </c>
      <c r="N71" s="1">
        <f t="shared" si="18"/>
        <v>1083.60640042</v>
      </c>
      <c r="O71" s="6">
        <v>335.28205644</v>
      </c>
      <c r="P71" s="6">
        <v>265.51580423999997</v>
      </c>
      <c r="Q71" s="6">
        <v>275.16272176999996</v>
      </c>
      <c r="R71" s="6">
        <f t="shared" si="19"/>
        <v>875.96058245</v>
      </c>
    </row>
    <row r="72" spans="1:18" ht="12.75">
      <c r="A72" s="5" t="s">
        <v>105</v>
      </c>
      <c r="B72" s="5" t="s">
        <v>326</v>
      </c>
      <c r="C72" s="6">
        <v>87.96503894</v>
      </c>
      <c r="D72" s="6">
        <v>318.28379579</v>
      </c>
      <c r="E72" s="6">
        <v>155.72039294</v>
      </c>
      <c r="F72" s="1">
        <f t="shared" si="16"/>
        <v>561.96922767</v>
      </c>
      <c r="G72" s="6">
        <v>102.81021234</v>
      </c>
      <c r="H72" s="6">
        <v>158.34816985999998</v>
      </c>
      <c r="I72" s="6">
        <v>204.0149156</v>
      </c>
      <c r="J72" s="6">
        <f t="shared" si="17"/>
        <v>465.1732978</v>
      </c>
      <c r="K72" s="36">
        <v>118.81743196</v>
      </c>
      <c r="L72" s="6">
        <v>114.18263575</v>
      </c>
      <c r="M72" s="6">
        <v>42.16582272</v>
      </c>
      <c r="N72" s="1">
        <f t="shared" si="18"/>
        <v>275.16589043</v>
      </c>
      <c r="O72" s="6">
        <v>59.44252091</v>
      </c>
      <c r="P72" s="6">
        <v>101.40679451999998</v>
      </c>
      <c r="Q72" s="6">
        <v>42.079253339999994</v>
      </c>
      <c r="R72" s="6">
        <f t="shared" si="19"/>
        <v>202.92856876999997</v>
      </c>
    </row>
    <row r="73" spans="1:18" ht="12.75">
      <c r="A73" s="5" t="s">
        <v>106</v>
      </c>
      <c r="B73" s="5" t="s">
        <v>327</v>
      </c>
      <c r="C73" s="6">
        <v>370.04592994</v>
      </c>
      <c r="D73" s="6">
        <v>398.34589053999997</v>
      </c>
      <c r="E73" s="6">
        <v>411.53204144000006</v>
      </c>
      <c r="F73" s="1">
        <f t="shared" si="16"/>
        <v>1179.92386192</v>
      </c>
      <c r="G73" s="6">
        <v>357.65014878</v>
      </c>
      <c r="H73" s="6">
        <v>305.07474013999996</v>
      </c>
      <c r="I73" s="6">
        <v>373.03108147999995</v>
      </c>
      <c r="J73" s="6">
        <f t="shared" si="17"/>
        <v>1035.7559704</v>
      </c>
      <c r="K73" s="36">
        <v>492.53012608</v>
      </c>
      <c r="L73" s="6">
        <v>435.1968862</v>
      </c>
      <c r="M73" s="6">
        <v>398.87230177</v>
      </c>
      <c r="N73" s="1">
        <f t="shared" si="18"/>
        <v>1326.59931405</v>
      </c>
      <c r="O73" s="6">
        <v>481.08093936999995</v>
      </c>
      <c r="P73" s="6">
        <v>322.1907965600001</v>
      </c>
      <c r="Q73" s="6">
        <v>487.10867553</v>
      </c>
      <c r="R73" s="6">
        <f t="shared" si="19"/>
        <v>1290.38041146</v>
      </c>
    </row>
    <row r="74" spans="1:18" ht="12.75">
      <c r="A74" s="5" t="s">
        <v>107</v>
      </c>
      <c r="B74" s="5" t="s">
        <v>328</v>
      </c>
      <c r="C74" s="6">
        <v>3.55543875</v>
      </c>
      <c r="D74" s="6">
        <v>9.85569858</v>
      </c>
      <c r="E74" s="6">
        <v>49.008479009999995</v>
      </c>
      <c r="F74" s="1">
        <f t="shared" si="16"/>
        <v>62.41961634</v>
      </c>
      <c r="G74" s="6">
        <v>62.76698182</v>
      </c>
      <c r="H74" s="6">
        <v>22.69569215</v>
      </c>
      <c r="I74" s="6">
        <v>1.0941941899999998</v>
      </c>
      <c r="J74" s="6">
        <f t="shared" si="17"/>
        <v>86.55686816</v>
      </c>
      <c r="K74" s="36">
        <v>1.747822</v>
      </c>
      <c r="L74" s="6">
        <v>0.81632417</v>
      </c>
      <c r="M74" s="6">
        <v>0.84768289</v>
      </c>
      <c r="N74" s="1">
        <f t="shared" si="18"/>
        <v>3.4118290599999996</v>
      </c>
      <c r="O74" s="6">
        <v>0.79296854</v>
      </c>
      <c r="P74" s="6">
        <v>7.74246803</v>
      </c>
      <c r="Q74" s="6">
        <v>47.73532023999999</v>
      </c>
      <c r="R74" s="6">
        <f t="shared" si="19"/>
        <v>56.270756809999995</v>
      </c>
    </row>
    <row r="75" spans="1:18" ht="12.75">
      <c r="A75" s="5" t="s">
        <v>108</v>
      </c>
      <c r="B75" s="5" t="s">
        <v>388</v>
      </c>
      <c r="C75" s="6">
        <v>10.081166529999999</v>
      </c>
      <c r="D75" s="6">
        <v>1.55318969</v>
      </c>
      <c r="E75" s="6">
        <v>121.87791032</v>
      </c>
      <c r="F75" s="1">
        <f t="shared" si="16"/>
        <v>133.51226653999998</v>
      </c>
      <c r="G75" s="6">
        <v>54.274368769999995</v>
      </c>
      <c r="H75" s="6">
        <v>10.30716709</v>
      </c>
      <c r="I75" s="6">
        <v>0</v>
      </c>
      <c r="J75" s="6">
        <f t="shared" si="17"/>
        <v>64.58153586</v>
      </c>
      <c r="K75" s="36">
        <v>0.61994</v>
      </c>
      <c r="L75" s="6">
        <v>0</v>
      </c>
      <c r="M75" s="6">
        <v>0</v>
      </c>
      <c r="N75" s="1">
        <f t="shared" si="18"/>
        <v>0.61994</v>
      </c>
      <c r="O75" s="6">
        <v>0</v>
      </c>
      <c r="P75" s="6">
        <v>0</v>
      </c>
      <c r="Q75" s="6">
        <v>0</v>
      </c>
      <c r="R75" s="6">
        <f t="shared" si="19"/>
        <v>0</v>
      </c>
    </row>
    <row r="76" spans="1:18" ht="12.75">
      <c r="A76" s="5" t="s">
        <v>234</v>
      </c>
      <c r="B76" s="5" t="s">
        <v>329</v>
      </c>
      <c r="C76" s="6">
        <v>373.39245424999996</v>
      </c>
      <c r="D76" s="6">
        <v>385.55079371</v>
      </c>
      <c r="E76" s="6">
        <v>422.42091106</v>
      </c>
      <c r="F76" s="1">
        <f t="shared" si="16"/>
        <v>1181.36415902</v>
      </c>
      <c r="G76" s="6">
        <v>295.2018356</v>
      </c>
      <c r="H76" s="6">
        <v>250.49405620999994</v>
      </c>
      <c r="I76" s="6">
        <v>319.6273675</v>
      </c>
      <c r="J76" s="6">
        <f t="shared" si="17"/>
        <v>865.3232593099999</v>
      </c>
      <c r="K76" s="36">
        <v>271.93588588</v>
      </c>
      <c r="L76" s="6">
        <v>169.32206398000002</v>
      </c>
      <c r="M76" s="6">
        <v>222.08880607999998</v>
      </c>
      <c r="N76" s="1">
        <f t="shared" si="18"/>
        <v>663.3467559400001</v>
      </c>
      <c r="O76" s="6">
        <v>254.60851891000002</v>
      </c>
      <c r="P76" s="6">
        <v>277.5419785</v>
      </c>
      <c r="Q76" s="6">
        <v>380.23213353</v>
      </c>
      <c r="R76" s="6">
        <f t="shared" si="19"/>
        <v>912.3826309400001</v>
      </c>
    </row>
    <row r="77" spans="1:18" ht="12.75">
      <c r="A77" s="5" t="s">
        <v>109</v>
      </c>
      <c r="B77" s="5" t="s">
        <v>330</v>
      </c>
      <c r="C77" s="6">
        <v>56.326613269999996</v>
      </c>
      <c r="D77" s="6">
        <v>90.55212727999998</v>
      </c>
      <c r="E77" s="6">
        <v>121.01276878</v>
      </c>
      <c r="F77" s="1">
        <f t="shared" si="16"/>
        <v>267.89150932999996</v>
      </c>
      <c r="G77" s="6">
        <v>59.209548950000006</v>
      </c>
      <c r="H77" s="6">
        <v>147.48720921</v>
      </c>
      <c r="I77" s="6">
        <v>102.55387054</v>
      </c>
      <c r="J77" s="6">
        <f t="shared" si="17"/>
        <v>309.2506287</v>
      </c>
      <c r="K77" s="36">
        <v>44.55713618</v>
      </c>
      <c r="L77" s="6">
        <v>226.96432046</v>
      </c>
      <c r="M77" s="6">
        <v>16.28991787</v>
      </c>
      <c r="N77" s="1">
        <f t="shared" si="18"/>
        <v>287.81137451</v>
      </c>
      <c r="O77" s="6">
        <v>25.03762026</v>
      </c>
      <c r="P77" s="6">
        <v>38.89040387</v>
      </c>
      <c r="Q77" s="6">
        <v>16.324340420000002</v>
      </c>
      <c r="R77" s="6">
        <f t="shared" si="19"/>
        <v>80.25236455</v>
      </c>
    </row>
    <row r="78" spans="1:18" ht="12.75">
      <c r="A78" s="5" t="s">
        <v>110</v>
      </c>
      <c r="B78" s="5" t="s">
        <v>331</v>
      </c>
      <c r="C78" s="6">
        <v>0.654324</v>
      </c>
      <c r="D78" s="6">
        <v>0</v>
      </c>
      <c r="E78" s="6">
        <v>0</v>
      </c>
      <c r="F78" s="1">
        <f t="shared" si="16"/>
        <v>0.654324</v>
      </c>
      <c r="G78" s="6">
        <v>0.01983051</v>
      </c>
      <c r="H78" s="6">
        <v>0</v>
      </c>
      <c r="I78" s="6">
        <v>0.637621</v>
      </c>
      <c r="J78" s="6">
        <f t="shared" si="17"/>
        <v>0.65745151</v>
      </c>
      <c r="K78" s="36">
        <v>0</v>
      </c>
      <c r="L78" s="6">
        <v>12</v>
      </c>
      <c r="M78" s="6">
        <v>4.4</v>
      </c>
      <c r="N78" s="1">
        <f t="shared" si="18"/>
        <v>16.4</v>
      </c>
      <c r="O78" s="6">
        <v>6.79270792</v>
      </c>
      <c r="P78" s="6">
        <v>0.1196</v>
      </c>
      <c r="Q78" s="6">
        <v>1.464406</v>
      </c>
      <c r="R78" s="6">
        <f t="shared" si="19"/>
        <v>8.37671392</v>
      </c>
    </row>
    <row r="79" spans="1:18" ht="12.75">
      <c r="A79" s="5" t="s">
        <v>111</v>
      </c>
      <c r="B79" s="5" t="s">
        <v>332</v>
      </c>
      <c r="C79" s="6">
        <v>212.23504845</v>
      </c>
      <c r="D79" s="6">
        <v>361.79307652</v>
      </c>
      <c r="E79" s="6">
        <v>290.3076596</v>
      </c>
      <c r="F79" s="1">
        <f t="shared" si="16"/>
        <v>864.33578457</v>
      </c>
      <c r="G79" s="6">
        <v>238.03214738</v>
      </c>
      <c r="H79" s="6">
        <v>217.86258869999998</v>
      </c>
      <c r="I79" s="6">
        <v>288.09220894</v>
      </c>
      <c r="J79" s="6">
        <f t="shared" si="17"/>
        <v>743.9869450199999</v>
      </c>
      <c r="K79" s="36">
        <v>269.38109102</v>
      </c>
      <c r="L79" s="6">
        <v>165.49909301999998</v>
      </c>
      <c r="M79" s="6">
        <v>183.15867472</v>
      </c>
      <c r="N79" s="1">
        <f t="shared" si="18"/>
        <v>618.0388587599999</v>
      </c>
      <c r="O79" s="6">
        <v>127.96035394</v>
      </c>
      <c r="P79" s="6">
        <v>162.27445701</v>
      </c>
      <c r="Q79" s="6">
        <v>201.0840505</v>
      </c>
      <c r="R79" s="6">
        <f t="shared" si="19"/>
        <v>491.31886145</v>
      </c>
    </row>
    <row r="80" spans="1:18" ht="12.75">
      <c r="A80" s="5" t="s">
        <v>112</v>
      </c>
      <c r="B80" s="5" t="s">
        <v>333</v>
      </c>
      <c r="C80" s="6">
        <v>0.17542368</v>
      </c>
      <c r="D80" s="6">
        <v>4.9287</v>
      </c>
      <c r="E80" s="6">
        <v>2.37495</v>
      </c>
      <c r="F80" s="1">
        <f t="shared" si="16"/>
        <v>7.47907368</v>
      </c>
      <c r="G80" s="6">
        <v>1.61817164</v>
      </c>
      <c r="H80" s="6">
        <v>3.96610164</v>
      </c>
      <c r="I80" s="6">
        <v>0.3258</v>
      </c>
      <c r="J80" s="6">
        <f t="shared" si="17"/>
        <v>5.91007328</v>
      </c>
      <c r="K80" s="36">
        <v>0.463798</v>
      </c>
      <c r="L80" s="6">
        <v>0.4863</v>
      </c>
      <c r="M80" s="6">
        <v>32.12852402</v>
      </c>
      <c r="N80" s="1">
        <f t="shared" si="18"/>
        <v>33.07862202</v>
      </c>
      <c r="O80" s="6">
        <v>0.6636</v>
      </c>
      <c r="P80" s="6">
        <v>1.771442</v>
      </c>
      <c r="Q80" s="6">
        <v>14.21812984</v>
      </c>
      <c r="R80" s="6">
        <f t="shared" si="19"/>
        <v>16.65317184</v>
      </c>
    </row>
    <row r="81" spans="1:18" ht="12.75">
      <c r="A81" s="5" t="s">
        <v>113</v>
      </c>
      <c r="B81" s="5" t="s">
        <v>334</v>
      </c>
      <c r="C81" s="6">
        <v>124.98076355999999</v>
      </c>
      <c r="D81" s="6">
        <v>44.856956600000004</v>
      </c>
      <c r="E81" s="6">
        <v>181.63975328</v>
      </c>
      <c r="F81" s="1">
        <f t="shared" si="16"/>
        <v>351.47747344000004</v>
      </c>
      <c r="G81" s="6">
        <v>157.14662754</v>
      </c>
      <c r="H81" s="6">
        <v>111.62662837000002</v>
      </c>
      <c r="I81" s="6">
        <v>135.15927656</v>
      </c>
      <c r="J81" s="6">
        <f t="shared" si="17"/>
        <v>403.93253246999996</v>
      </c>
      <c r="K81" s="36">
        <v>125.17032203</v>
      </c>
      <c r="L81" s="6">
        <v>68.61616879</v>
      </c>
      <c r="M81" s="6">
        <v>159.56214629000002</v>
      </c>
      <c r="N81" s="1">
        <f t="shared" si="18"/>
        <v>353.34863711</v>
      </c>
      <c r="O81" s="6">
        <v>115.69394566999999</v>
      </c>
      <c r="P81" s="6">
        <v>89.54228761</v>
      </c>
      <c r="Q81" s="6">
        <v>51.65073909</v>
      </c>
      <c r="R81" s="6">
        <f t="shared" si="19"/>
        <v>256.88697236999997</v>
      </c>
    </row>
    <row r="82" spans="1:18" ht="12.75">
      <c r="A82" s="5" t="s">
        <v>114</v>
      </c>
      <c r="B82" s="5" t="s">
        <v>335</v>
      </c>
      <c r="C82" s="6">
        <v>1.39816358</v>
      </c>
      <c r="D82" s="6">
        <v>144.29702381</v>
      </c>
      <c r="E82" s="6">
        <v>742.4532043300001</v>
      </c>
      <c r="F82" s="1">
        <f t="shared" si="16"/>
        <v>888.1483917200001</v>
      </c>
      <c r="G82" s="6">
        <v>542.7966559</v>
      </c>
      <c r="H82" s="6">
        <v>43.77926789</v>
      </c>
      <c r="I82" s="6">
        <v>26.489471939999998</v>
      </c>
      <c r="J82" s="6">
        <f t="shared" si="17"/>
        <v>613.0653957300001</v>
      </c>
      <c r="K82" s="36">
        <v>435.03370297</v>
      </c>
      <c r="L82" s="6">
        <v>539.6402944700001</v>
      </c>
      <c r="M82" s="6">
        <v>28.734561310000004</v>
      </c>
      <c r="N82" s="1">
        <f t="shared" si="18"/>
        <v>1003.40855875</v>
      </c>
      <c r="O82" s="6">
        <v>104.03147068999999</v>
      </c>
      <c r="P82" s="6">
        <v>10.90888034</v>
      </c>
      <c r="Q82" s="6">
        <v>460.83048748000004</v>
      </c>
      <c r="R82" s="6">
        <f t="shared" si="19"/>
        <v>575.77083851</v>
      </c>
    </row>
    <row r="83" spans="1:18" ht="12.75">
      <c r="A83" s="5" t="s">
        <v>115</v>
      </c>
      <c r="B83" s="5" t="s">
        <v>336</v>
      </c>
      <c r="C83" s="6">
        <v>1.26952169</v>
      </c>
      <c r="D83" s="6">
        <v>27.27726407</v>
      </c>
      <c r="E83" s="6">
        <v>17.46475742</v>
      </c>
      <c r="F83" s="1">
        <f t="shared" si="16"/>
        <v>46.011543180000004</v>
      </c>
      <c r="G83" s="6">
        <v>13.02786115</v>
      </c>
      <c r="H83" s="6">
        <v>46.117562840000005</v>
      </c>
      <c r="I83" s="6">
        <v>16.91751868</v>
      </c>
      <c r="J83" s="6">
        <f t="shared" si="17"/>
        <v>76.06294267000001</v>
      </c>
      <c r="K83" s="36">
        <v>17.12185204</v>
      </c>
      <c r="L83" s="6">
        <v>6.495807780000001</v>
      </c>
      <c r="M83" s="6">
        <v>0.9883646199999999</v>
      </c>
      <c r="N83" s="1">
        <f t="shared" si="18"/>
        <v>24.60602444</v>
      </c>
      <c r="O83" s="6">
        <v>6.891930820000001</v>
      </c>
      <c r="P83" s="6">
        <v>5.047264</v>
      </c>
      <c r="Q83" s="6">
        <v>12.268751</v>
      </c>
      <c r="R83" s="6">
        <f t="shared" si="19"/>
        <v>24.20794582</v>
      </c>
    </row>
    <row r="84" spans="1:18" ht="12.75">
      <c r="A84" s="5" t="s">
        <v>116</v>
      </c>
      <c r="B84" s="5" t="s">
        <v>337</v>
      </c>
      <c r="C84" s="6">
        <v>92.02472875999999</v>
      </c>
      <c r="D84" s="6">
        <v>124.60290540999999</v>
      </c>
      <c r="E84" s="6">
        <v>22.487159469999998</v>
      </c>
      <c r="F84" s="1">
        <f t="shared" si="16"/>
        <v>239.11479363999996</v>
      </c>
      <c r="G84" s="6">
        <v>34.87712911</v>
      </c>
      <c r="H84" s="6">
        <v>6.64773403</v>
      </c>
      <c r="I84" s="6">
        <v>24.437122399999996</v>
      </c>
      <c r="J84" s="6">
        <f t="shared" si="17"/>
        <v>65.96198554</v>
      </c>
      <c r="K84" s="36">
        <v>25.32289655</v>
      </c>
      <c r="L84" s="6">
        <v>30.76972983</v>
      </c>
      <c r="M84" s="6">
        <v>64.22635813000001</v>
      </c>
      <c r="N84" s="1">
        <f t="shared" si="18"/>
        <v>120.31898451</v>
      </c>
      <c r="O84" s="6">
        <v>69.25977429000001</v>
      </c>
      <c r="P84" s="6">
        <v>133.65389016</v>
      </c>
      <c r="Q84" s="6">
        <v>49.56560398999999</v>
      </c>
      <c r="R84" s="6">
        <f t="shared" si="19"/>
        <v>252.47926844</v>
      </c>
    </row>
    <row r="85" spans="1:18" ht="12.75">
      <c r="A85" s="5" t="s">
        <v>117</v>
      </c>
      <c r="B85" s="5" t="s">
        <v>338</v>
      </c>
      <c r="C85" s="6">
        <v>2888.92405256</v>
      </c>
      <c r="D85" s="6">
        <v>2276.7686963100005</v>
      </c>
      <c r="E85" s="6">
        <v>2753.55710491</v>
      </c>
      <c r="F85" s="1">
        <f t="shared" si="16"/>
        <v>7919.24985378</v>
      </c>
      <c r="G85" s="6">
        <v>2360.1788936700004</v>
      </c>
      <c r="H85" s="6">
        <v>2471.5574482599995</v>
      </c>
      <c r="I85" s="6">
        <v>2005.99434797</v>
      </c>
      <c r="J85" s="6">
        <f t="shared" si="17"/>
        <v>6837.7306899</v>
      </c>
      <c r="K85" s="36">
        <v>2734.1739997399995</v>
      </c>
      <c r="L85" s="6">
        <v>2730.32972379</v>
      </c>
      <c r="M85" s="6">
        <v>2146.8451244000003</v>
      </c>
      <c r="N85" s="1">
        <f t="shared" si="18"/>
        <v>7611.3488479299995</v>
      </c>
      <c r="O85" s="6">
        <v>2105.189727330001</v>
      </c>
      <c r="P85" s="6">
        <v>2196.8743447800007</v>
      </c>
      <c r="Q85" s="6">
        <v>2592.08333507</v>
      </c>
      <c r="R85" s="6">
        <f t="shared" si="19"/>
        <v>6894.147407180002</v>
      </c>
    </row>
    <row r="86" spans="1:18" ht="12.75">
      <c r="A86" s="5" t="s">
        <v>118</v>
      </c>
      <c r="B86" s="5" t="s">
        <v>339</v>
      </c>
      <c r="C86" s="6">
        <v>3991.0385138100005</v>
      </c>
      <c r="D86" s="6">
        <v>4029.8287183300004</v>
      </c>
      <c r="E86" s="6">
        <v>3073.665721839999</v>
      </c>
      <c r="F86" s="1">
        <f t="shared" si="16"/>
        <v>11094.53295398</v>
      </c>
      <c r="G86" s="6">
        <v>3684.9211401899993</v>
      </c>
      <c r="H86" s="6">
        <v>3833.039561049999</v>
      </c>
      <c r="I86" s="6">
        <v>3602.3141791800003</v>
      </c>
      <c r="J86" s="6">
        <f t="shared" si="17"/>
        <v>11120.274880419998</v>
      </c>
      <c r="K86" s="36">
        <v>3317.2823431999996</v>
      </c>
      <c r="L86" s="6">
        <v>3561.84924499</v>
      </c>
      <c r="M86" s="6">
        <v>2768.3065774599995</v>
      </c>
      <c r="N86" s="1">
        <f t="shared" si="18"/>
        <v>9647.438165649999</v>
      </c>
      <c r="O86" s="6">
        <v>4088.16580312</v>
      </c>
      <c r="P86" s="6">
        <v>3085.1436313299987</v>
      </c>
      <c r="Q86" s="6">
        <v>2974.4491933299996</v>
      </c>
      <c r="R86" s="6">
        <f t="shared" si="19"/>
        <v>10147.758627779998</v>
      </c>
    </row>
    <row r="87" spans="1:18" ht="12.75">
      <c r="A87" s="5" t="s">
        <v>119</v>
      </c>
      <c r="B87" s="5" t="s">
        <v>340</v>
      </c>
      <c r="C87" s="6">
        <v>3153.0657522700003</v>
      </c>
      <c r="D87" s="6">
        <v>4300.15856858</v>
      </c>
      <c r="E87" s="6">
        <v>4205.259932059999</v>
      </c>
      <c r="F87" s="1">
        <f t="shared" si="16"/>
        <v>11658.484252909999</v>
      </c>
      <c r="G87" s="6">
        <v>4747.537590580001</v>
      </c>
      <c r="H87" s="6">
        <v>4623.792984710001</v>
      </c>
      <c r="I87" s="6">
        <v>4760.00375332</v>
      </c>
      <c r="J87" s="6">
        <f t="shared" si="17"/>
        <v>14131.334328610003</v>
      </c>
      <c r="K87" s="36">
        <v>4175.92082802</v>
      </c>
      <c r="L87" s="6">
        <v>4084.3488858399996</v>
      </c>
      <c r="M87" s="6">
        <v>3836.28964188</v>
      </c>
      <c r="N87" s="1">
        <f t="shared" si="18"/>
        <v>12096.559355739999</v>
      </c>
      <c r="O87" s="6">
        <v>3181.1069957799996</v>
      </c>
      <c r="P87" s="6">
        <v>3121.26176346</v>
      </c>
      <c r="Q87" s="6">
        <v>3826.69558999</v>
      </c>
      <c r="R87" s="6">
        <f t="shared" si="19"/>
        <v>10129.06434923</v>
      </c>
    </row>
    <row r="88" spans="1:18" ht="12.75">
      <c r="A88" s="5" t="s">
        <v>120</v>
      </c>
      <c r="B88" s="5" t="s">
        <v>341</v>
      </c>
      <c r="C88" s="6">
        <v>574.07206104</v>
      </c>
      <c r="D88" s="6">
        <v>777.65848839</v>
      </c>
      <c r="E88" s="6">
        <v>1144.89694924</v>
      </c>
      <c r="F88" s="1">
        <f t="shared" si="16"/>
        <v>2496.62749867</v>
      </c>
      <c r="G88" s="6">
        <v>1179.0804606699999</v>
      </c>
      <c r="H88" s="6">
        <v>1299.6953489500002</v>
      </c>
      <c r="I88" s="6">
        <v>1411.49889126</v>
      </c>
      <c r="J88" s="6">
        <f t="shared" si="17"/>
        <v>3890.2747008799997</v>
      </c>
      <c r="K88" s="36">
        <v>1860.1627247</v>
      </c>
      <c r="L88" s="6">
        <v>1407.4148899700003</v>
      </c>
      <c r="M88" s="6">
        <v>1515.24456311</v>
      </c>
      <c r="N88" s="1">
        <f t="shared" si="18"/>
        <v>4782.82217778</v>
      </c>
      <c r="O88" s="6">
        <v>1219.4671641899997</v>
      </c>
      <c r="P88" s="6">
        <v>1013.3155095900003</v>
      </c>
      <c r="Q88" s="6">
        <v>1324.5758060399999</v>
      </c>
      <c r="R88" s="6">
        <f t="shared" si="19"/>
        <v>3557.35847982</v>
      </c>
    </row>
    <row r="89" spans="1:18" ht="12.75">
      <c r="A89" s="5" t="s">
        <v>121</v>
      </c>
      <c r="B89" s="5" t="s">
        <v>342</v>
      </c>
      <c r="C89" s="6">
        <v>275.9211445</v>
      </c>
      <c r="D89" s="6">
        <v>187.17867767999996</v>
      </c>
      <c r="E89" s="6">
        <v>283.83530491</v>
      </c>
      <c r="F89" s="1">
        <f t="shared" si="16"/>
        <v>746.9351270899999</v>
      </c>
      <c r="G89" s="6">
        <v>161.48170690999999</v>
      </c>
      <c r="H89" s="6">
        <v>484.09223412</v>
      </c>
      <c r="I89" s="6">
        <v>506.03772462999996</v>
      </c>
      <c r="J89" s="6">
        <f t="shared" si="17"/>
        <v>1151.61166566</v>
      </c>
      <c r="K89" s="36">
        <v>431.13268462999997</v>
      </c>
      <c r="L89" s="6">
        <v>379.93128104000004</v>
      </c>
      <c r="M89" s="6">
        <v>478.17301499000007</v>
      </c>
      <c r="N89" s="1">
        <f t="shared" si="18"/>
        <v>1289.23698066</v>
      </c>
      <c r="O89" s="6">
        <v>361.94994416000003</v>
      </c>
      <c r="P89" s="6">
        <v>341.36239035</v>
      </c>
      <c r="Q89" s="6">
        <v>351.40036114000003</v>
      </c>
      <c r="R89" s="6">
        <f t="shared" si="19"/>
        <v>1054.7126956500001</v>
      </c>
    </row>
    <row r="90" spans="1:18" ht="12.75">
      <c r="A90" s="5" t="s">
        <v>122</v>
      </c>
      <c r="B90" s="5" t="s">
        <v>343</v>
      </c>
      <c r="C90" s="6">
        <v>1696.3292538100004</v>
      </c>
      <c r="D90" s="6">
        <v>1714.8652652800004</v>
      </c>
      <c r="E90" s="6">
        <v>1632.8893865300001</v>
      </c>
      <c r="F90" s="1">
        <f t="shared" si="16"/>
        <v>5044.08390562</v>
      </c>
      <c r="G90" s="6">
        <v>1341.1335412600001</v>
      </c>
      <c r="H90" s="6">
        <v>1562.5820006199997</v>
      </c>
      <c r="I90" s="6">
        <v>1489.1910165</v>
      </c>
      <c r="J90" s="6">
        <f t="shared" si="17"/>
        <v>4392.90655838</v>
      </c>
      <c r="K90" s="36">
        <v>1804.59782578</v>
      </c>
      <c r="L90" s="6">
        <v>1482.9057975999997</v>
      </c>
      <c r="M90" s="6">
        <v>6264.13101475</v>
      </c>
      <c r="N90" s="1">
        <f t="shared" si="18"/>
        <v>9551.634638129999</v>
      </c>
      <c r="O90" s="6">
        <v>1357.5094720499999</v>
      </c>
      <c r="P90" s="6">
        <v>1228.7502836800002</v>
      </c>
      <c r="Q90" s="6">
        <v>1586.9218639900002</v>
      </c>
      <c r="R90" s="6">
        <f t="shared" si="19"/>
        <v>4173.1816197200005</v>
      </c>
    </row>
    <row r="91" spans="1:18" ht="12.75">
      <c r="A91" s="5" t="s">
        <v>123</v>
      </c>
      <c r="B91" s="5" t="s">
        <v>344</v>
      </c>
      <c r="C91" s="6">
        <v>761.49972272</v>
      </c>
      <c r="D91" s="6">
        <v>1782.40013444</v>
      </c>
      <c r="E91" s="6">
        <v>1479.8019397</v>
      </c>
      <c r="F91" s="1">
        <f t="shared" si="16"/>
        <v>4023.7017968600003</v>
      </c>
      <c r="G91" s="6">
        <v>1787.1438384199998</v>
      </c>
      <c r="H91" s="6">
        <v>899.17951291</v>
      </c>
      <c r="I91" s="6">
        <v>1745.0483488400002</v>
      </c>
      <c r="J91" s="6">
        <f t="shared" si="17"/>
        <v>4431.37170017</v>
      </c>
      <c r="K91" s="36">
        <v>2151.17548256</v>
      </c>
      <c r="L91" s="6">
        <v>601.8114518299999</v>
      </c>
      <c r="M91" s="6">
        <v>648.13681777</v>
      </c>
      <c r="N91" s="1">
        <f t="shared" si="18"/>
        <v>3401.12375216</v>
      </c>
      <c r="O91" s="6">
        <v>1275.8778180199997</v>
      </c>
      <c r="P91" s="6">
        <v>376.36641142</v>
      </c>
      <c r="Q91" s="6">
        <v>403.58286866</v>
      </c>
      <c r="R91" s="6">
        <f t="shared" si="19"/>
        <v>2055.8270980999996</v>
      </c>
    </row>
    <row r="92" spans="1:18" ht="12.75">
      <c r="A92" s="5" t="s">
        <v>124</v>
      </c>
      <c r="B92" s="5" t="s">
        <v>345</v>
      </c>
      <c r="C92" s="6">
        <v>1820.7672929699997</v>
      </c>
      <c r="D92" s="6">
        <v>1575.9505607099998</v>
      </c>
      <c r="E92" s="6">
        <v>2174.2925453800003</v>
      </c>
      <c r="F92" s="1">
        <f t="shared" si="16"/>
        <v>5571.01039906</v>
      </c>
      <c r="G92" s="6">
        <v>1918.07987002</v>
      </c>
      <c r="H92" s="6">
        <v>1924.7247738500002</v>
      </c>
      <c r="I92" s="6">
        <v>2694.48150433</v>
      </c>
      <c r="J92" s="6">
        <f t="shared" si="17"/>
        <v>6537.286148200001</v>
      </c>
      <c r="K92" s="36">
        <v>2756.8716963</v>
      </c>
      <c r="L92" s="6">
        <v>1540.47709727</v>
      </c>
      <c r="M92" s="6">
        <v>2261.64422575</v>
      </c>
      <c r="N92" s="1">
        <f t="shared" si="18"/>
        <v>6558.99301932</v>
      </c>
      <c r="O92" s="6">
        <v>2270.8649272300004</v>
      </c>
      <c r="P92" s="6">
        <v>1410.3141133600002</v>
      </c>
      <c r="Q92" s="6">
        <v>2131.52017483</v>
      </c>
      <c r="R92" s="6">
        <f t="shared" si="19"/>
        <v>5812.699215420001</v>
      </c>
    </row>
    <row r="93" spans="1:18" ht="12.75">
      <c r="A93" s="5" t="s">
        <v>125</v>
      </c>
      <c r="B93" s="5" t="s">
        <v>346</v>
      </c>
      <c r="C93" s="6">
        <v>660.0379263199999</v>
      </c>
      <c r="D93" s="6">
        <v>560.2594414399999</v>
      </c>
      <c r="E93" s="6">
        <v>503.07046317999993</v>
      </c>
      <c r="F93" s="1">
        <f t="shared" si="16"/>
        <v>1723.3678309399997</v>
      </c>
      <c r="G93" s="6">
        <v>481.3089653199999</v>
      </c>
      <c r="H93" s="6">
        <v>453.18691797</v>
      </c>
      <c r="I93" s="6">
        <v>422.11339747000005</v>
      </c>
      <c r="J93" s="6">
        <f t="shared" si="17"/>
        <v>1356.60928076</v>
      </c>
      <c r="K93" s="36">
        <v>354.90480997</v>
      </c>
      <c r="L93" s="6">
        <v>240.15537175</v>
      </c>
      <c r="M93" s="6">
        <v>431.44325265</v>
      </c>
      <c r="N93" s="1">
        <f t="shared" si="18"/>
        <v>1026.50343437</v>
      </c>
      <c r="O93" s="6">
        <v>424.18895623</v>
      </c>
      <c r="P93" s="6">
        <v>399.92286253000003</v>
      </c>
      <c r="Q93" s="6">
        <v>484.58187931</v>
      </c>
      <c r="R93" s="6">
        <f t="shared" si="19"/>
        <v>1308.69369807</v>
      </c>
    </row>
    <row r="94" spans="1:18" ht="12.75">
      <c r="A94" s="5" t="s">
        <v>126</v>
      </c>
      <c r="B94" s="5" t="s">
        <v>347</v>
      </c>
      <c r="C94" s="6">
        <v>2011.0843897699997</v>
      </c>
      <c r="D94" s="6">
        <v>1417.31194239</v>
      </c>
      <c r="E94" s="6">
        <v>1629.7073689499998</v>
      </c>
      <c r="F94" s="1">
        <f t="shared" si="16"/>
        <v>5058.10370111</v>
      </c>
      <c r="G94" s="6">
        <v>1443.19798367</v>
      </c>
      <c r="H94" s="6">
        <v>1179.11852753</v>
      </c>
      <c r="I94" s="6">
        <v>1918.7658499</v>
      </c>
      <c r="J94" s="6">
        <f t="shared" si="17"/>
        <v>4541.0823611</v>
      </c>
      <c r="K94" s="36">
        <v>2649.72961238</v>
      </c>
      <c r="L94" s="6">
        <v>1529.78162176</v>
      </c>
      <c r="M94" s="6">
        <v>2202.6852601699998</v>
      </c>
      <c r="N94" s="1">
        <f t="shared" si="18"/>
        <v>6382.196494309999</v>
      </c>
      <c r="O94" s="6">
        <v>2295.71495975</v>
      </c>
      <c r="P94" s="6">
        <v>2356.07188682</v>
      </c>
      <c r="Q94" s="6">
        <v>1900.0914933299996</v>
      </c>
      <c r="R94" s="6">
        <f t="shared" si="19"/>
        <v>6551.8783399</v>
      </c>
    </row>
    <row r="95" spans="1:18" ht="12.75">
      <c r="A95" s="5" t="s">
        <v>127</v>
      </c>
      <c r="B95" s="5" t="s">
        <v>348</v>
      </c>
      <c r="C95" s="6">
        <v>786.39814789</v>
      </c>
      <c r="D95" s="6">
        <v>816.2559686600001</v>
      </c>
      <c r="E95" s="6">
        <v>1176.55595421</v>
      </c>
      <c r="F95" s="1">
        <f t="shared" si="16"/>
        <v>2779.2100707600002</v>
      </c>
      <c r="G95" s="6">
        <v>895.87654812</v>
      </c>
      <c r="H95" s="6">
        <v>924.21558891</v>
      </c>
      <c r="I95" s="6">
        <v>1111.9852223199998</v>
      </c>
      <c r="J95" s="6">
        <f t="shared" si="17"/>
        <v>2932.07735935</v>
      </c>
      <c r="K95" s="36">
        <v>1509.5486062800003</v>
      </c>
      <c r="L95" s="6">
        <v>844.68103998</v>
      </c>
      <c r="M95" s="6">
        <v>1012.6825716600001</v>
      </c>
      <c r="N95" s="1">
        <f t="shared" si="18"/>
        <v>3366.9122179200003</v>
      </c>
      <c r="O95" s="6">
        <v>1019.1806819300001</v>
      </c>
      <c r="P95" s="6">
        <v>1014.3866316599998</v>
      </c>
      <c r="Q95" s="6">
        <v>891.63694896</v>
      </c>
      <c r="R95" s="6">
        <f t="shared" si="19"/>
        <v>2925.20426255</v>
      </c>
    </row>
    <row r="96" spans="1:18" ht="12.75">
      <c r="A96" s="5" t="s">
        <v>128</v>
      </c>
      <c r="B96" s="5" t="s">
        <v>349</v>
      </c>
      <c r="C96" s="6">
        <v>360.50116716</v>
      </c>
      <c r="D96" s="6">
        <v>324.0047802900001</v>
      </c>
      <c r="E96" s="6">
        <v>354.90396286000004</v>
      </c>
      <c r="F96" s="1">
        <f t="shared" si="16"/>
        <v>1039.4099103100002</v>
      </c>
      <c r="G96" s="6">
        <v>433.15818811</v>
      </c>
      <c r="H96" s="6">
        <v>359.14335001999996</v>
      </c>
      <c r="I96" s="6">
        <v>451.0918598500001</v>
      </c>
      <c r="J96" s="6">
        <f t="shared" si="17"/>
        <v>1243.39339798</v>
      </c>
      <c r="K96" s="36">
        <v>395.74064071</v>
      </c>
      <c r="L96" s="6">
        <v>266.79534593</v>
      </c>
      <c r="M96" s="6">
        <v>451.51306981000005</v>
      </c>
      <c r="N96" s="1">
        <f t="shared" si="18"/>
        <v>1114.04905645</v>
      </c>
      <c r="O96" s="6">
        <v>321.57021119999996</v>
      </c>
      <c r="P96" s="6">
        <v>451.67255168000014</v>
      </c>
      <c r="Q96" s="6">
        <v>422.29250549</v>
      </c>
      <c r="R96" s="6">
        <f t="shared" si="19"/>
        <v>1195.53526837</v>
      </c>
    </row>
    <row r="97" spans="1:18" ht="12.75">
      <c r="A97" s="5" t="s">
        <v>129</v>
      </c>
      <c r="B97" s="5" t="s">
        <v>350</v>
      </c>
      <c r="C97" s="6">
        <v>271.34417278</v>
      </c>
      <c r="D97" s="6">
        <v>377.19755021000003</v>
      </c>
      <c r="E97" s="6">
        <v>526.51521245</v>
      </c>
      <c r="F97" s="1">
        <f t="shared" si="16"/>
        <v>1175.05693544</v>
      </c>
      <c r="G97" s="6">
        <v>627.2801992799999</v>
      </c>
      <c r="H97" s="6">
        <v>632.9151773700002</v>
      </c>
      <c r="I97" s="6">
        <v>1351.07749737</v>
      </c>
      <c r="J97" s="6">
        <f t="shared" si="17"/>
        <v>2611.27287402</v>
      </c>
      <c r="K97" s="36">
        <v>1168.90067296</v>
      </c>
      <c r="L97" s="6">
        <v>626.4233093600002</v>
      </c>
      <c r="M97" s="6">
        <v>560.5570157100001</v>
      </c>
      <c r="N97" s="1">
        <f t="shared" si="18"/>
        <v>2355.8809980300002</v>
      </c>
      <c r="O97" s="6">
        <v>459.70569714</v>
      </c>
      <c r="P97" s="6">
        <v>418.55693016</v>
      </c>
      <c r="Q97" s="6">
        <v>590.47166457</v>
      </c>
      <c r="R97" s="6">
        <f t="shared" si="19"/>
        <v>1468.73429187</v>
      </c>
    </row>
    <row r="98" spans="1:18" ht="12.75">
      <c r="A98" s="5" t="s">
        <v>130</v>
      </c>
      <c r="B98" s="5" t="s">
        <v>351</v>
      </c>
      <c r="C98" s="6">
        <v>212.94893527000002</v>
      </c>
      <c r="D98" s="6">
        <v>196.59885941000002</v>
      </c>
      <c r="E98" s="6">
        <v>255.72352587999998</v>
      </c>
      <c r="F98" s="1">
        <f t="shared" si="16"/>
        <v>665.27132056</v>
      </c>
      <c r="G98" s="6">
        <v>200.60846726</v>
      </c>
      <c r="H98" s="6">
        <v>295.5710574</v>
      </c>
      <c r="I98" s="6">
        <v>214.84516966000004</v>
      </c>
      <c r="J98" s="6">
        <f t="shared" si="17"/>
        <v>711.02469432</v>
      </c>
      <c r="K98" s="36">
        <v>323.35877562</v>
      </c>
      <c r="L98" s="6">
        <v>151.09445279999997</v>
      </c>
      <c r="M98" s="6">
        <v>169.45620685</v>
      </c>
      <c r="N98" s="1">
        <f t="shared" si="18"/>
        <v>643.9094352699999</v>
      </c>
      <c r="O98" s="6">
        <v>596.08729975</v>
      </c>
      <c r="P98" s="6">
        <v>255.97957312</v>
      </c>
      <c r="Q98" s="6">
        <v>103.36111564</v>
      </c>
      <c r="R98" s="6">
        <f t="shared" si="19"/>
        <v>955.42798851</v>
      </c>
    </row>
    <row r="99" spans="1:18" ht="12.75">
      <c r="A99" s="5" t="s">
        <v>131</v>
      </c>
      <c r="B99" s="5" t="s">
        <v>352</v>
      </c>
      <c r="C99" s="6">
        <v>1311.6211484199998</v>
      </c>
      <c r="D99" s="6">
        <v>1519.6994070300002</v>
      </c>
      <c r="E99" s="6">
        <v>1440.7455229299999</v>
      </c>
      <c r="F99" s="1">
        <f t="shared" si="16"/>
        <v>4272.066078379999</v>
      </c>
      <c r="G99" s="6">
        <v>1033.15607408</v>
      </c>
      <c r="H99" s="6">
        <v>1665.2353279200001</v>
      </c>
      <c r="I99" s="6">
        <v>1165.59633751</v>
      </c>
      <c r="J99" s="6">
        <f t="shared" si="17"/>
        <v>3863.98773951</v>
      </c>
      <c r="K99" s="36">
        <v>1113.5737877499998</v>
      </c>
      <c r="L99" s="6">
        <v>1390.89286103</v>
      </c>
      <c r="M99" s="6">
        <v>1502.3201405</v>
      </c>
      <c r="N99" s="1">
        <f t="shared" si="18"/>
        <v>4006.7867892799995</v>
      </c>
      <c r="O99" s="6">
        <v>1254.2492851399998</v>
      </c>
      <c r="P99" s="6">
        <v>1002.3612253699998</v>
      </c>
      <c r="Q99" s="6">
        <v>1166.54379894</v>
      </c>
      <c r="R99" s="6">
        <f t="shared" si="19"/>
        <v>3423.1543094499993</v>
      </c>
    </row>
    <row r="100" spans="1:18" ht="12.75">
      <c r="A100" s="5" t="s">
        <v>132</v>
      </c>
      <c r="B100" s="5" t="s">
        <v>353</v>
      </c>
      <c r="C100" s="6">
        <v>24.59965005</v>
      </c>
      <c r="D100" s="6">
        <v>54.40404787999999</v>
      </c>
      <c r="E100" s="6">
        <v>58.27709126999999</v>
      </c>
      <c r="F100" s="1">
        <f t="shared" si="16"/>
        <v>137.2807892</v>
      </c>
      <c r="G100" s="6">
        <v>60.77949636000001</v>
      </c>
      <c r="H100" s="6">
        <v>58.34478974</v>
      </c>
      <c r="I100" s="6">
        <v>61.73997459</v>
      </c>
      <c r="J100" s="6">
        <f t="shared" si="17"/>
        <v>180.86426069</v>
      </c>
      <c r="K100" s="36">
        <v>59.679089829999995</v>
      </c>
      <c r="L100" s="6">
        <v>52.478133850000006</v>
      </c>
      <c r="M100" s="6">
        <v>49.18622291999999</v>
      </c>
      <c r="N100" s="1">
        <f t="shared" si="18"/>
        <v>161.3434466</v>
      </c>
      <c r="O100" s="6">
        <v>65.26134086</v>
      </c>
      <c r="P100" s="6">
        <v>82.11495928999999</v>
      </c>
      <c r="Q100" s="6">
        <v>82.34689130000001</v>
      </c>
      <c r="R100" s="6">
        <f t="shared" si="19"/>
        <v>229.72319145</v>
      </c>
    </row>
    <row r="101" spans="1:18" ht="12.75">
      <c r="A101" s="5" t="s">
        <v>133</v>
      </c>
      <c r="B101" s="5" t="s">
        <v>354</v>
      </c>
      <c r="C101" s="6">
        <v>18.371889260000003</v>
      </c>
      <c r="D101" s="6">
        <v>22.55414439</v>
      </c>
      <c r="E101" s="6">
        <v>24.35489914</v>
      </c>
      <c r="F101" s="1">
        <f t="shared" si="16"/>
        <v>65.28093279000001</v>
      </c>
      <c r="G101" s="6">
        <v>17.73373309</v>
      </c>
      <c r="H101" s="6">
        <v>15.11238514</v>
      </c>
      <c r="I101" s="6">
        <v>21.697381800000002</v>
      </c>
      <c r="J101" s="6">
        <f t="shared" si="17"/>
        <v>54.543500030000004</v>
      </c>
      <c r="K101" s="36">
        <v>19.42894343</v>
      </c>
      <c r="L101" s="6">
        <v>19.40079343</v>
      </c>
      <c r="M101" s="6">
        <v>18.19317545</v>
      </c>
      <c r="N101" s="1">
        <f t="shared" si="18"/>
        <v>57.022912309999995</v>
      </c>
      <c r="O101" s="6">
        <v>21.080652280000002</v>
      </c>
      <c r="P101" s="6">
        <v>13.79407552</v>
      </c>
      <c r="Q101" s="6">
        <v>15.3169327</v>
      </c>
      <c r="R101" s="6">
        <f t="shared" si="19"/>
        <v>50.191660500000005</v>
      </c>
    </row>
    <row r="102" spans="1:18" ht="12.75">
      <c r="A102" s="5" t="s">
        <v>134</v>
      </c>
      <c r="B102" s="5" t="s">
        <v>355</v>
      </c>
      <c r="C102" s="6">
        <v>12.584555</v>
      </c>
      <c r="D102" s="6">
        <v>18.102516</v>
      </c>
      <c r="E102" s="6">
        <v>28.799554</v>
      </c>
      <c r="F102" s="1">
        <f t="shared" si="16"/>
        <v>59.486625000000004</v>
      </c>
      <c r="G102" s="6">
        <v>37.178962</v>
      </c>
      <c r="H102" s="6">
        <v>20.377116</v>
      </c>
      <c r="I102" s="6">
        <v>17.59680373</v>
      </c>
      <c r="J102" s="6">
        <f t="shared" si="17"/>
        <v>75.15288173</v>
      </c>
      <c r="K102" s="36">
        <v>27.499286619999996</v>
      </c>
      <c r="L102" s="6">
        <v>9.197885</v>
      </c>
      <c r="M102" s="6">
        <v>0.3105</v>
      </c>
      <c r="N102" s="1">
        <f t="shared" si="18"/>
        <v>37.00767161999999</v>
      </c>
      <c r="O102" s="6">
        <v>12.040425</v>
      </c>
      <c r="P102" s="6">
        <v>15.046926359999999</v>
      </c>
      <c r="Q102" s="6">
        <v>15.690867</v>
      </c>
      <c r="R102" s="6">
        <f t="shared" si="19"/>
        <v>42.77821836</v>
      </c>
    </row>
    <row r="103" spans="1:18" ht="12.75">
      <c r="A103" s="5" t="s">
        <v>135</v>
      </c>
      <c r="B103" s="5" t="s">
        <v>356</v>
      </c>
      <c r="C103" s="6">
        <v>6.41360025</v>
      </c>
      <c r="D103" s="6">
        <v>6.91774445</v>
      </c>
      <c r="E103" s="6">
        <v>9.14321008</v>
      </c>
      <c r="F103" s="1">
        <f t="shared" si="16"/>
        <v>22.47455478</v>
      </c>
      <c r="G103" s="6">
        <v>1.8881737299999999</v>
      </c>
      <c r="H103" s="6">
        <v>7.69515537</v>
      </c>
      <c r="I103" s="6">
        <v>23.28718673</v>
      </c>
      <c r="J103" s="6">
        <f t="shared" si="17"/>
        <v>32.87051583</v>
      </c>
      <c r="K103" s="36">
        <v>9.029435970000002</v>
      </c>
      <c r="L103" s="6">
        <v>8.35775608</v>
      </c>
      <c r="M103" s="6">
        <v>7.39144102</v>
      </c>
      <c r="N103" s="1">
        <f t="shared" si="18"/>
        <v>24.778633070000005</v>
      </c>
      <c r="O103" s="6">
        <v>10.550265739999999</v>
      </c>
      <c r="P103" s="6">
        <v>32.63143546</v>
      </c>
      <c r="Q103" s="6">
        <v>9.62352045</v>
      </c>
      <c r="R103" s="6">
        <f t="shared" si="19"/>
        <v>52.80522165</v>
      </c>
    </row>
    <row r="104" spans="1:18" ht="12.75">
      <c r="A104" s="5" t="s">
        <v>136</v>
      </c>
      <c r="B104" s="5" t="s">
        <v>357</v>
      </c>
      <c r="C104" s="6">
        <v>37.447766259999995</v>
      </c>
      <c r="D104" s="6">
        <v>15.33789132</v>
      </c>
      <c r="E104" s="6">
        <v>4.75630866</v>
      </c>
      <c r="F104" s="1">
        <f t="shared" si="16"/>
        <v>57.541966239999994</v>
      </c>
      <c r="G104" s="6">
        <v>56.44108553</v>
      </c>
      <c r="H104" s="6">
        <v>51.036101069999994</v>
      </c>
      <c r="I104" s="6">
        <v>40.14898415</v>
      </c>
      <c r="J104" s="6">
        <f t="shared" si="17"/>
        <v>147.62617075</v>
      </c>
      <c r="K104" s="36">
        <v>17.22930541</v>
      </c>
      <c r="L104" s="6">
        <v>48.64076331999999</v>
      </c>
      <c r="M104" s="6">
        <v>39.34614983000001</v>
      </c>
      <c r="N104" s="1">
        <f t="shared" si="18"/>
        <v>105.21621855999999</v>
      </c>
      <c r="O104" s="6">
        <v>67.95259218000001</v>
      </c>
      <c r="P104" s="6">
        <v>49.59526186</v>
      </c>
      <c r="Q104" s="6">
        <v>40.00603585</v>
      </c>
      <c r="R104" s="6">
        <f t="shared" si="19"/>
        <v>157.55388989</v>
      </c>
    </row>
    <row r="105" spans="1:18" ht="12.75">
      <c r="A105" s="5" t="s">
        <v>137</v>
      </c>
      <c r="B105" s="5" t="s">
        <v>358</v>
      </c>
      <c r="C105" s="6">
        <v>38.16300865</v>
      </c>
      <c r="D105" s="6">
        <v>71.61787174000001</v>
      </c>
      <c r="E105" s="6">
        <v>93.64701209</v>
      </c>
      <c r="F105" s="1">
        <f t="shared" si="16"/>
        <v>203.42789248000003</v>
      </c>
      <c r="G105" s="6">
        <v>60.10441769</v>
      </c>
      <c r="H105" s="6">
        <v>59.232964839999994</v>
      </c>
      <c r="I105" s="6">
        <v>128.48967701000004</v>
      </c>
      <c r="J105" s="6">
        <f t="shared" si="17"/>
        <v>247.82705954000002</v>
      </c>
      <c r="K105" s="36">
        <v>86.12352344000001</v>
      </c>
      <c r="L105" s="6">
        <v>43.208891980000004</v>
      </c>
      <c r="M105" s="6">
        <v>49.314922839999994</v>
      </c>
      <c r="N105" s="1">
        <f t="shared" si="18"/>
        <v>178.64733826000003</v>
      </c>
      <c r="O105" s="6">
        <v>47.17743319</v>
      </c>
      <c r="P105" s="6">
        <v>59.8004409</v>
      </c>
      <c r="Q105" s="6">
        <v>50.68591581999999</v>
      </c>
      <c r="R105" s="6">
        <f t="shared" si="19"/>
        <v>157.66378991</v>
      </c>
    </row>
    <row r="106" spans="1:18" ht="12.75">
      <c r="A106" s="5" t="s">
        <v>138</v>
      </c>
      <c r="B106" s="5" t="s">
        <v>359</v>
      </c>
      <c r="C106" s="6">
        <v>133.6471355</v>
      </c>
      <c r="D106" s="6">
        <v>58.93632877</v>
      </c>
      <c r="E106" s="6">
        <v>107.42918864999999</v>
      </c>
      <c r="F106" s="1">
        <f t="shared" si="16"/>
        <v>300.01265291999994</v>
      </c>
      <c r="G106" s="6">
        <v>171.47120891</v>
      </c>
      <c r="H106" s="6">
        <v>104.11041447999999</v>
      </c>
      <c r="I106" s="6">
        <v>33.65122085</v>
      </c>
      <c r="J106" s="6">
        <f t="shared" si="17"/>
        <v>309.23284424</v>
      </c>
      <c r="K106" s="36">
        <v>31.632655040000003</v>
      </c>
      <c r="L106" s="6">
        <v>33.99949111</v>
      </c>
      <c r="M106" s="6">
        <v>126.63383490999999</v>
      </c>
      <c r="N106" s="1">
        <f>SUM(K106:M106)</f>
        <v>192.26598106</v>
      </c>
      <c r="O106" s="6">
        <v>73.42780872</v>
      </c>
      <c r="P106" s="6">
        <v>31.217472729999997</v>
      </c>
      <c r="Q106" s="6">
        <v>84.0767795</v>
      </c>
      <c r="R106" s="6">
        <f t="shared" si="19"/>
        <v>188.72206095</v>
      </c>
    </row>
    <row r="107" spans="1:18" ht="12.75">
      <c r="A107" s="5" t="s">
        <v>139</v>
      </c>
      <c r="B107" s="5" t="s">
        <v>360</v>
      </c>
      <c r="C107" s="6">
        <v>56.11595298</v>
      </c>
      <c r="D107" s="6">
        <v>88.18326179</v>
      </c>
      <c r="E107" s="6">
        <v>101.06173968</v>
      </c>
      <c r="F107" s="1">
        <f t="shared" si="16"/>
        <v>245.36095445</v>
      </c>
      <c r="G107" s="6">
        <v>75.18689872</v>
      </c>
      <c r="H107" s="6">
        <v>61.51253157</v>
      </c>
      <c r="I107" s="6">
        <v>85.71423666</v>
      </c>
      <c r="J107" s="6">
        <f t="shared" si="17"/>
        <v>222.41366695</v>
      </c>
      <c r="K107" s="36">
        <v>97.98427256999999</v>
      </c>
      <c r="L107" s="6">
        <v>93.12514014</v>
      </c>
      <c r="M107" s="6">
        <v>90.63293213</v>
      </c>
      <c r="N107" s="1">
        <f t="shared" si="18"/>
        <v>281.74234484</v>
      </c>
      <c r="O107" s="6">
        <v>62.93172755999999</v>
      </c>
      <c r="P107" s="6">
        <v>126.4739042</v>
      </c>
      <c r="Q107" s="6">
        <v>139.70908359</v>
      </c>
      <c r="R107" s="6">
        <f t="shared" si="19"/>
        <v>329.11471535</v>
      </c>
    </row>
    <row r="108" spans="1:18" ht="12.75">
      <c r="A108" s="5" t="s">
        <v>140</v>
      </c>
      <c r="B108" s="5" t="s">
        <v>361</v>
      </c>
      <c r="C108" s="6">
        <v>74.15258524000001</v>
      </c>
      <c r="D108" s="6">
        <v>34.74479988</v>
      </c>
      <c r="E108" s="6">
        <v>55.310541289999996</v>
      </c>
      <c r="F108" s="1">
        <f t="shared" si="16"/>
        <v>164.20792641</v>
      </c>
      <c r="G108" s="6">
        <v>55.98519993</v>
      </c>
      <c r="H108" s="6">
        <v>48.354907520000005</v>
      </c>
      <c r="I108" s="6">
        <v>88.23654719999999</v>
      </c>
      <c r="J108" s="6">
        <f t="shared" si="17"/>
        <v>192.57665465</v>
      </c>
      <c r="K108" s="36">
        <v>64.49601032</v>
      </c>
      <c r="L108" s="6">
        <v>47.69346247</v>
      </c>
      <c r="M108" s="6">
        <v>113.53893175</v>
      </c>
      <c r="N108" s="1">
        <f t="shared" si="18"/>
        <v>225.72840453999999</v>
      </c>
      <c r="O108" s="6">
        <v>103.83753383</v>
      </c>
      <c r="P108" s="6">
        <v>58.90010612</v>
      </c>
      <c r="Q108" s="6">
        <v>100.26568765</v>
      </c>
      <c r="R108" s="6">
        <f t="shared" si="19"/>
        <v>263.0033276</v>
      </c>
    </row>
    <row r="109" spans="1:18" ht="12.75">
      <c r="A109" s="5" t="s">
        <v>141</v>
      </c>
      <c r="B109" s="5" t="s">
        <v>362</v>
      </c>
      <c r="C109" s="6">
        <v>5.04179833</v>
      </c>
      <c r="D109" s="6">
        <v>5.40429822</v>
      </c>
      <c r="E109" s="6">
        <v>9.86012529</v>
      </c>
      <c r="F109" s="1">
        <f t="shared" si="16"/>
        <v>20.30622184</v>
      </c>
      <c r="G109" s="6">
        <v>11.437621960000001</v>
      </c>
      <c r="H109" s="6">
        <v>4.36484948</v>
      </c>
      <c r="I109" s="6">
        <v>22.56620445</v>
      </c>
      <c r="J109" s="6">
        <f t="shared" si="17"/>
        <v>38.368675890000006</v>
      </c>
      <c r="K109" s="36">
        <v>63.35029785</v>
      </c>
      <c r="L109" s="6">
        <v>27.28588607</v>
      </c>
      <c r="M109" s="6">
        <v>5.33452928</v>
      </c>
      <c r="N109" s="1">
        <f t="shared" si="18"/>
        <v>95.97071319999999</v>
      </c>
      <c r="O109" s="6">
        <v>5.9473921899999995</v>
      </c>
      <c r="P109" s="6">
        <v>6.33257926</v>
      </c>
      <c r="Q109" s="6">
        <v>8.520256149999998</v>
      </c>
      <c r="R109" s="6">
        <f t="shared" si="19"/>
        <v>20.8002276</v>
      </c>
    </row>
    <row r="110" spans="1:18" ht="12.75">
      <c r="A110" s="5" t="s">
        <v>142</v>
      </c>
      <c r="B110" s="5" t="s">
        <v>363</v>
      </c>
      <c r="C110" s="6">
        <v>0.14050332000000001</v>
      </c>
      <c r="D110" s="6">
        <v>0.024407</v>
      </c>
      <c r="E110" s="6">
        <v>2.8217750300000004</v>
      </c>
      <c r="F110" s="1">
        <f aca="true" t="shared" si="20" ref="F110:F123">SUM(C110:E110)</f>
        <v>2.9866853500000006</v>
      </c>
      <c r="G110" s="6">
        <v>0.382577</v>
      </c>
      <c r="H110" s="6">
        <v>4.6211991900000005</v>
      </c>
      <c r="I110" s="6">
        <v>1.63003159</v>
      </c>
      <c r="J110" s="6">
        <f aca="true" t="shared" si="21" ref="J110:J123">SUM(G110:I110)</f>
        <v>6.633807780000001</v>
      </c>
      <c r="K110" s="6">
        <v>4.70069336</v>
      </c>
      <c r="L110" s="6">
        <v>3.8609704799999998</v>
      </c>
      <c r="M110" s="6">
        <v>8.87175618</v>
      </c>
      <c r="N110" s="1">
        <f aca="true" t="shared" si="22" ref="N110:N123">SUM(K110:M110)</f>
        <v>17.43342002</v>
      </c>
      <c r="O110" s="6">
        <v>1.02465767</v>
      </c>
      <c r="P110" s="6">
        <v>1.20175923</v>
      </c>
      <c r="Q110" s="6">
        <v>9.666602880000001</v>
      </c>
      <c r="R110" s="6">
        <f aca="true" t="shared" si="23" ref="R110:R123">SUM(O110:Q110)</f>
        <v>11.893019780000001</v>
      </c>
    </row>
    <row r="111" spans="1:18" ht="12.75">
      <c r="A111" s="5" t="s">
        <v>143</v>
      </c>
      <c r="B111" s="5" t="s">
        <v>364</v>
      </c>
      <c r="C111" s="6">
        <v>949.7992761999999</v>
      </c>
      <c r="D111" s="6">
        <v>773.0932833999999</v>
      </c>
      <c r="E111" s="6">
        <v>542.90935901</v>
      </c>
      <c r="F111" s="1">
        <f t="shared" si="20"/>
        <v>2265.80191861</v>
      </c>
      <c r="G111" s="6">
        <v>260.08646568</v>
      </c>
      <c r="H111" s="6">
        <v>628.8202181999999</v>
      </c>
      <c r="I111" s="6">
        <v>529.03220615</v>
      </c>
      <c r="J111" s="6">
        <f t="shared" si="21"/>
        <v>1417.93889003</v>
      </c>
      <c r="K111" s="6">
        <v>325.42891459</v>
      </c>
      <c r="L111" s="6">
        <v>312.05650217999994</v>
      </c>
      <c r="M111" s="6">
        <v>268.44633032999997</v>
      </c>
      <c r="N111" s="1">
        <f t="shared" si="22"/>
        <v>905.9317470999999</v>
      </c>
      <c r="O111" s="6">
        <v>436.87584101000004</v>
      </c>
      <c r="P111" s="6">
        <v>425.39198267</v>
      </c>
      <c r="Q111" s="6">
        <v>594.9822863700001</v>
      </c>
      <c r="R111" s="6">
        <f t="shared" si="23"/>
        <v>1457.25011005</v>
      </c>
    </row>
    <row r="112" spans="1:18" ht="12.75">
      <c r="A112" s="5" t="s">
        <v>144</v>
      </c>
      <c r="B112" s="5" t="s">
        <v>365</v>
      </c>
      <c r="C112" s="6">
        <v>0</v>
      </c>
      <c r="D112" s="6">
        <v>0</v>
      </c>
      <c r="E112" s="6">
        <v>3.804</v>
      </c>
      <c r="F112" s="1">
        <f t="shared" si="20"/>
        <v>3.804</v>
      </c>
      <c r="G112" s="6">
        <v>0.1182</v>
      </c>
      <c r="H112" s="6">
        <v>0</v>
      </c>
      <c r="I112" s="6">
        <v>1.04935</v>
      </c>
      <c r="J112" s="6">
        <f t="shared" si="21"/>
        <v>1.16755</v>
      </c>
      <c r="K112" s="6">
        <v>0</v>
      </c>
      <c r="L112" s="6">
        <v>0</v>
      </c>
      <c r="M112" s="6">
        <v>0.5</v>
      </c>
      <c r="N112" s="1">
        <f t="shared" si="22"/>
        <v>0.5</v>
      </c>
      <c r="O112" s="6">
        <v>4.893966</v>
      </c>
      <c r="P112" s="6">
        <v>0</v>
      </c>
      <c r="Q112" s="6">
        <v>5.00320169</v>
      </c>
      <c r="R112" s="6">
        <f t="shared" si="23"/>
        <v>9.89716769</v>
      </c>
    </row>
    <row r="113" spans="1:18" ht="12.75">
      <c r="A113" s="5" t="s">
        <v>145</v>
      </c>
      <c r="B113" s="5" t="s">
        <v>366</v>
      </c>
      <c r="C113" s="6">
        <v>50.91573477</v>
      </c>
      <c r="D113" s="6">
        <v>24.65387808</v>
      </c>
      <c r="E113" s="6">
        <v>21.407032880000003</v>
      </c>
      <c r="F113" s="1">
        <f t="shared" si="20"/>
        <v>96.97664573</v>
      </c>
      <c r="G113" s="6">
        <v>8.03095913</v>
      </c>
      <c r="H113" s="6">
        <v>46.65985618</v>
      </c>
      <c r="I113" s="6">
        <v>78.56788573</v>
      </c>
      <c r="J113" s="6">
        <f t="shared" si="21"/>
        <v>133.25870104</v>
      </c>
      <c r="K113" s="6">
        <v>9.212545120000001</v>
      </c>
      <c r="L113" s="6">
        <v>10.39679059</v>
      </c>
      <c r="M113" s="6">
        <v>24.03848454</v>
      </c>
      <c r="N113" s="1">
        <f t="shared" si="22"/>
        <v>43.64782025</v>
      </c>
      <c r="O113" s="6">
        <v>19.95132767</v>
      </c>
      <c r="P113" s="6">
        <v>28.05712434</v>
      </c>
      <c r="Q113" s="6">
        <v>13.052813760000001</v>
      </c>
      <c r="R113" s="6">
        <f t="shared" si="23"/>
        <v>61.06126577</v>
      </c>
    </row>
    <row r="114" spans="1:18" ht="12.75">
      <c r="A114" s="5" t="s">
        <v>146</v>
      </c>
      <c r="B114" s="5" t="s">
        <v>367</v>
      </c>
      <c r="C114" s="6">
        <v>79.50741221</v>
      </c>
      <c r="D114" s="6">
        <v>45.3115767</v>
      </c>
      <c r="E114" s="6">
        <v>57.02350582</v>
      </c>
      <c r="F114" s="1">
        <f t="shared" si="20"/>
        <v>181.84249473</v>
      </c>
      <c r="G114" s="6">
        <v>92.39989593000001</v>
      </c>
      <c r="H114" s="6">
        <v>36.45200092</v>
      </c>
      <c r="I114" s="6">
        <v>75.57419817</v>
      </c>
      <c r="J114" s="6">
        <f t="shared" si="21"/>
        <v>204.42609502</v>
      </c>
      <c r="K114" s="6">
        <v>50.66667588</v>
      </c>
      <c r="L114" s="6">
        <v>40.872260870000005</v>
      </c>
      <c r="M114" s="6">
        <v>52.728992680000005</v>
      </c>
      <c r="N114" s="1">
        <f t="shared" si="22"/>
        <v>144.26792943</v>
      </c>
      <c r="O114" s="6">
        <v>66.76610423999999</v>
      </c>
      <c r="P114" s="6">
        <v>51.51930927</v>
      </c>
      <c r="Q114" s="6">
        <v>75.28214572</v>
      </c>
      <c r="R114" s="6">
        <f t="shared" si="23"/>
        <v>193.56755922999997</v>
      </c>
    </row>
    <row r="115" spans="1:18" ht="12.75">
      <c r="A115" s="5" t="s">
        <v>148</v>
      </c>
      <c r="B115" s="5" t="s">
        <v>368</v>
      </c>
      <c r="C115" s="31">
        <v>46.444022159999996</v>
      </c>
      <c r="D115" s="6">
        <v>49.337694979999995</v>
      </c>
      <c r="E115" s="6">
        <v>59.93675186</v>
      </c>
      <c r="F115" s="1">
        <f t="shared" si="20"/>
        <v>155.71846899999997</v>
      </c>
      <c r="G115" s="6">
        <v>67.31137575</v>
      </c>
      <c r="H115" s="6">
        <v>85.18127482999999</v>
      </c>
      <c r="I115" s="6">
        <v>88.06549391</v>
      </c>
      <c r="J115" s="6">
        <f t="shared" si="21"/>
        <v>240.55814448999996</v>
      </c>
      <c r="K115" s="6">
        <v>109.82310474</v>
      </c>
      <c r="L115" s="6">
        <v>59.33267385</v>
      </c>
      <c r="M115" s="6">
        <v>68.22072939</v>
      </c>
      <c r="N115" s="1">
        <f t="shared" si="22"/>
        <v>237.37650798</v>
      </c>
      <c r="O115" s="6">
        <v>57.19929558</v>
      </c>
      <c r="P115" s="6">
        <v>48.82824835</v>
      </c>
      <c r="Q115" s="6">
        <v>50.98532962</v>
      </c>
      <c r="R115" s="6">
        <f t="shared" si="23"/>
        <v>157.01287355</v>
      </c>
    </row>
    <row r="116" spans="1:18" ht="12.75">
      <c r="A116" s="5" t="s">
        <v>149</v>
      </c>
      <c r="B116" s="5" t="s">
        <v>369</v>
      </c>
      <c r="C116" s="6">
        <v>0</v>
      </c>
      <c r="D116" s="6">
        <v>0</v>
      </c>
      <c r="E116" s="6">
        <v>0</v>
      </c>
      <c r="F116" s="1">
        <f t="shared" si="20"/>
        <v>0</v>
      </c>
      <c r="G116" s="6">
        <v>0</v>
      </c>
      <c r="H116" s="6">
        <v>10</v>
      </c>
      <c r="I116" s="6">
        <v>0</v>
      </c>
      <c r="J116" s="6">
        <f t="shared" si="21"/>
        <v>10</v>
      </c>
      <c r="K116" s="6">
        <v>0</v>
      </c>
      <c r="L116" s="6">
        <v>0</v>
      </c>
      <c r="M116" s="6">
        <v>0</v>
      </c>
      <c r="N116" s="1">
        <f t="shared" si="22"/>
        <v>0</v>
      </c>
      <c r="O116" s="6">
        <v>1.570891</v>
      </c>
      <c r="P116" s="6">
        <v>0</v>
      </c>
      <c r="Q116" s="6">
        <v>0</v>
      </c>
      <c r="R116" s="6">
        <f t="shared" si="23"/>
        <v>1.570891</v>
      </c>
    </row>
    <row r="117" spans="1:18" ht="12.75">
      <c r="A117" s="5" t="s">
        <v>150</v>
      </c>
      <c r="B117" s="5" t="s">
        <v>370</v>
      </c>
      <c r="C117" s="6">
        <v>1440.56891919</v>
      </c>
      <c r="D117" s="6">
        <v>2942.0410239500006</v>
      </c>
      <c r="E117" s="6">
        <v>1683.3669268699998</v>
      </c>
      <c r="F117" s="1">
        <f t="shared" si="20"/>
        <v>6065.97687001</v>
      </c>
      <c r="G117" s="6">
        <v>1547.51813788</v>
      </c>
      <c r="H117" s="6">
        <v>2523.588403040005</v>
      </c>
      <c r="I117" s="6">
        <v>1608.50472428</v>
      </c>
      <c r="J117" s="6">
        <f t="shared" si="21"/>
        <v>5679.611265200005</v>
      </c>
      <c r="K117" s="6">
        <v>1956.0690279300002</v>
      </c>
      <c r="L117" s="6">
        <v>2361.98819774</v>
      </c>
      <c r="M117" s="6">
        <v>2543.78855891</v>
      </c>
      <c r="N117" s="1">
        <f t="shared" si="22"/>
        <v>6861.84578458</v>
      </c>
      <c r="O117" s="6">
        <v>2847.7308610299997</v>
      </c>
      <c r="P117" s="6">
        <v>2628.31914321</v>
      </c>
      <c r="Q117" s="6">
        <v>1658.3180943900002</v>
      </c>
      <c r="R117" s="6">
        <f t="shared" si="23"/>
        <v>7134.3680986300005</v>
      </c>
    </row>
    <row r="118" spans="1:18" ht="12.75">
      <c r="A118" s="5" t="s">
        <v>151</v>
      </c>
      <c r="B118" s="5" t="s">
        <v>371</v>
      </c>
      <c r="C118" s="6">
        <v>28.20253289</v>
      </c>
      <c r="D118" s="6">
        <v>109.49495225999999</v>
      </c>
      <c r="E118" s="6">
        <v>86.99033845</v>
      </c>
      <c r="F118" s="1">
        <f t="shared" si="20"/>
        <v>224.68782359999997</v>
      </c>
      <c r="G118" s="6">
        <v>155.54703694999998</v>
      </c>
      <c r="H118" s="6">
        <v>86.07631571</v>
      </c>
      <c r="I118" s="6">
        <v>383.87542873000007</v>
      </c>
      <c r="J118" s="6">
        <f t="shared" si="21"/>
        <v>625.49878139</v>
      </c>
      <c r="K118" s="6">
        <v>65.36031253</v>
      </c>
      <c r="L118" s="6">
        <v>71.66121648000001</v>
      </c>
      <c r="M118" s="6">
        <v>110.54534208</v>
      </c>
      <c r="N118" s="1">
        <f t="shared" si="22"/>
        <v>247.56687109</v>
      </c>
      <c r="O118" s="6">
        <v>196.84195808999996</v>
      </c>
      <c r="P118" s="6">
        <v>91.60421163999999</v>
      </c>
      <c r="Q118" s="6">
        <v>38.806372200000006</v>
      </c>
      <c r="R118" s="6">
        <f t="shared" si="23"/>
        <v>327.25254192999995</v>
      </c>
    </row>
    <row r="119" spans="1:18" ht="12.75">
      <c r="A119" s="5" t="s">
        <v>152</v>
      </c>
      <c r="B119" s="5" t="s">
        <v>372</v>
      </c>
      <c r="C119" s="6">
        <v>82.75884705</v>
      </c>
      <c r="D119" s="6">
        <v>143.61803838</v>
      </c>
      <c r="E119" s="6">
        <v>170.16819038</v>
      </c>
      <c r="F119" s="1">
        <f t="shared" si="20"/>
        <v>396.54507581</v>
      </c>
      <c r="G119" s="6">
        <v>111.22732069999999</v>
      </c>
      <c r="H119" s="6">
        <v>155.93037260999998</v>
      </c>
      <c r="I119" s="6">
        <v>130.43907062000002</v>
      </c>
      <c r="J119" s="6">
        <f t="shared" si="21"/>
        <v>397.59676392999995</v>
      </c>
      <c r="K119" s="6">
        <v>181.61886978000004</v>
      </c>
      <c r="L119" s="6">
        <v>194.2145428</v>
      </c>
      <c r="M119" s="6">
        <v>72.55513020000001</v>
      </c>
      <c r="N119" s="1">
        <f t="shared" si="22"/>
        <v>448.3885427800001</v>
      </c>
      <c r="O119" s="6">
        <v>108.77307298000002</v>
      </c>
      <c r="P119" s="6">
        <v>47.37060615000001</v>
      </c>
      <c r="Q119" s="6">
        <v>76.49712077000001</v>
      </c>
      <c r="R119" s="6">
        <f t="shared" si="23"/>
        <v>232.64079990000005</v>
      </c>
    </row>
    <row r="120" spans="1:18" ht="12.75">
      <c r="A120" s="5" t="s">
        <v>153</v>
      </c>
      <c r="B120" s="5" t="s">
        <v>373</v>
      </c>
      <c r="C120" s="6">
        <v>746.67750019</v>
      </c>
      <c r="D120" s="6">
        <v>683.02983749</v>
      </c>
      <c r="E120" s="6">
        <v>909.8883141499997</v>
      </c>
      <c r="F120" s="1">
        <f t="shared" si="20"/>
        <v>2339.5956518299995</v>
      </c>
      <c r="G120" s="6">
        <v>1061.64234693</v>
      </c>
      <c r="H120" s="6">
        <v>858.4146132</v>
      </c>
      <c r="I120" s="6">
        <v>800.516861</v>
      </c>
      <c r="J120" s="6">
        <f t="shared" si="21"/>
        <v>2720.57382113</v>
      </c>
      <c r="K120" s="6">
        <v>1128.5558317100003</v>
      </c>
      <c r="L120" s="6">
        <v>493.73046148000003</v>
      </c>
      <c r="M120" s="6">
        <v>858.56026282</v>
      </c>
      <c r="N120" s="1">
        <f t="shared" si="22"/>
        <v>2480.8465560100003</v>
      </c>
      <c r="O120" s="6">
        <v>944.7390585600001</v>
      </c>
      <c r="P120" s="6">
        <v>1086.1928477300003</v>
      </c>
      <c r="Q120" s="6">
        <v>816.4064720700001</v>
      </c>
      <c r="R120" s="6">
        <f t="shared" si="23"/>
        <v>2847.33837836</v>
      </c>
    </row>
    <row r="121" spans="1:18" ht="12.75">
      <c r="A121" s="5" t="s">
        <v>154</v>
      </c>
      <c r="B121" s="5" t="s">
        <v>374</v>
      </c>
      <c r="C121" s="6">
        <v>6.680447540000001</v>
      </c>
      <c r="D121" s="6">
        <v>6.773543299999999</v>
      </c>
      <c r="E121" s="6">
        <v>12.91326417</v>
      </c>
      <c r="F121" s="1">
        <f t="shared" si="20"/>
        <v>26.36725501</v>
      </c>
      <c r="G121" s="6">
        <v>20.58794077</v>
      </c>
      <c r="H121" s="6">
        <v>11.77584875</v>
      </c>
      <c r="I121" s="6">
        <v>18.985629510000003</v>
      </c>
      <c r="J121" s="6">
        <f t="shared" si="21"/>
        <v>51.34941903</v>
      </c>
      <c r="K121" s="6">
        <v>12.299917309999998</v>
      </c>
      <c r="L121" s="6">
        <v>15.40469893</v>
      </c>
      <c r="M121" s="6">
        <v>21.634097520000005</v>
      </c>
      <c r="N121" s="1">
        <f t="shared" si="22"/>
        <v>49.338713760000005</v>
      </c>
      <c r="O121" s="6">
        <v>14.84668097</v>
      </c>
      <c r="P121" s="6">
        <v>16.75022128</v>
      </c>
      <c r="Q121" s="6">
        <v>16.178262809999996</v>
      </c>
      <c r="R121" s="6">
        <f t="shared" si="23"/>
        <v>47.77516505999999</v>
      </c>
    </row>
    <row r="122" spans="1:18" ht="12.75">
      <c r="A122" s="5" t="s">
        <v>147</v>
      </c>
      <c r="B122" s="5" t="s">
        <v>375</v>
      </c>
      <c r="C122" s="31">
        <v>0.7669</v>
      </c>
      <c r="D122" s="31">
        <v>5.2E-05</v>
      </c>
      <c r="E122" s="6">
        <v>0</v>
      </c>
      <c r="F122" s="1">
        <f t="shared" si="20"/>
        <v>0.7669520000000001</v>
      </c>
      <c r="G122" s="6">
        <v>0</v>
      </c>
      <c r="H122" s="6">
        <v>3.91895202</v>
      </c>
      <c r="I122" s="6">
        <v>0</v>
      </c>
      <c r="J122" s="6">
        <f t="shared" si="21"/>
        <v>3.91895202</v>
      </c>
      <c r="K122" s="6">
        <v>0</v>
      </c>
      <c r="L122" s="6">
        <v>0</v>
      </c>
      <c r="M122" s="6">
        <v>0</v>
      </c>
      <c r="N122" s="1">
        <f>SUM(K122:M122)</f>
        <v>0</v>
      </c>
      <c r="O122" s="6">
        <v>0</v>
      </c>
      <c r="P122" s="6">
        <v>0</v>
      </c>
      <c r="Q122" s="6">
        <v>0</v>
      </c>
      <c r="R122" s="6">
        <f>SUM(O122:Q122)</f>
        <v>0</v>
      </c>
    </row>
    <row r="123" spans="1:18" ht="12.75">
      <c r="A123" s="5" t="s">
        <v>78</v>
      </c>
      <c r="B123" s="5" t="s">
        <v>376</v>
      </c>
      <c r="C123" s="6">
        <v>39454.223516625</v>
      </c>
      <c r="D123" s="6">
        <v>53528.22104789</v>
      </c>
      <c r="E123" s="6">
        <v>68409.32383928</v>
      </c>
      <c r="F123" s="1">
        <f t="shared" si="20"/>
        <v>161391.768403795</v>
      </c>
      <c r="G123" s="6">
        <v>49252.86900961999</v>
      </c>
      <c r="H123" s="6">
        <v>49088.11323621</v>
      </c>
      <c r="I123" s="6">
        <v>36428.138694910005</v>
      </c>
      <c r="J123" s="6">
        <f t="shared" si="21"/>
        <v>134769.12094074002</v>
      </c>
      <c r="K123" s="6">
        <v>35217.64613721999</v>
      </c>
      <c r="L123" s="6">
        <v>30911.468491230004</v>
      </c>
      <c r="M123" s="6">
        <v>40576.624140690015</v>
      </c>
      <c r="N123" s="1">
        <f t="shared" si="22"/>
        <v>106705.73876914</v>
      </c>
      <c r="O123" s="6">
        <v>29769.380521819996</v>
      </c>
      <c r="P123" s="6">
        <v>26561.296322950002</v>
      </c>
      <c r="Q123" s="6">
        <v>25783.414758220006</v>
      </c>
      <c r="R123" s="6">
        <f t="shared" si="23"/>
        <v>82114.09160299001</v>
      </c>
    </row>
    <row r="124" spans="1:18" ht="12.75">
      <c r="A124" s="2" t="s">
        <v>36</v>
      </c>
      <c r="B124" s="2" t="s">
        <v>280</v>
      </c>
      <c r="C124" s="3">
        <f aca="true" t="shared" si="24" ref="C124:R124">SUM(C45:C123)</f>
        <v>74445.351893475</v>
      </c>
      <c r="D124" s="3">
        <f t="shared" si="24"/>
        <v>91446.07168747</v>
      </c>
      <c r="E124" s="3">
        <f t="shared" si="24"/>
        <v>108152.77552629399</v>
      </c>
      <c r="F124" s="3">
        <f>SUM(F45:F123)</f>
        <v>274044.199107239</v>
      </c>
      <c r="G124" s="3">
        <f>SUM(G45:G123)</f>
        <v>87426.21018991</v>
      </c>
      <c r="H124" s="3">
        <f t="shared" si="24"/>
        <v>88166.4345903</v>
      </c>
      <c r="I124" s="3">
        <f t="shared" si="24"/>
        <v>77078.63039086</v>
      </c>
      <c r="J124" s="3">
        <f t="shared" si="24"/>
        <v>252671.27517107</v>
      </c>
      <c r="K124" s="3">
        <f t="shared" si="24"/>
        <v>78917.12194733998</v>
      </c>
      <c r="L124" s="3">
        <f t="shared" si="24"/>
        <v>66202.07947917</v>
      </c>
      <c r="M124" s="3">
        <f t="shared" si="24"/>
        <v>82611.8910753</v>
      </c>
      <c r="N124" s="3">
        <f t="shared" si="24"/>
        <v>227731.09250181005</v>
      </c>
      <c r="O124" s="3">
        <f t="shared" si="24"/>
        <v>67844.33487507</v>
      </c>
      <c r="P124" s="3">
        <f t="shared" si="24"/>
        <v>60319.04034759</v>
      </c>
      <c r="Q124" s="3">
        <f t="shared" si="24"/>
        <v>61765.23184574999</v>
      </c>
      <c r="R124" s="3">
        <f t="shared" si="24"/>
        <v>189928.60706840997</v>
      </c>
    </row>
    <row r="125" spans="1:18" ht="12.75">
      <c r="A125" s="5" t="s">
        <v>491</v>
      </c>
      <c r="B125" s="5" t="s">
        <v>471</v>
      </c>
      <c r="C125" s="6">
        <v>275.78572233</v>
      </c>
      <c r="D125" s="6">
        <v>689.88556984</v>
      </c>
      <c r="E125" s="6">
        <v>983.8256461</v>
      </c>
      <c r="F125" s="1">
        <f>SUM(C125:E125)</f>
        <v>1949.49693827</v>
      </c>
      <c r="G125" s="6">
        <v>1131.19244388</v>
      </c>
      <c r="H125" s="6">
        <v>1604.64924542</v>
      </c>
      <c r="I125" s="6">
        <v>1425.2235762399996</v>
      </c>
      <c r="J125" s="6">
        <f>SUM(G125:I125)</f>
        <v>4161.065265539999</v>
      </c>
      <c r="K125" s="6">
        <v>2231.44509151</v>
      </c>
      <c r="L125" s="6">
        <v>1955.7498077100004</v>
      </c>
      <c r="M125" s="6">
        <v>1656.4708240200002</v>
      </c>
      <c r="N125" s="1">
        <f>SUM(K125:M125)</f>
        <v>5843.665723240001</v>
      </c>
      <c r="O125" s="6">
        <v>1503.6591956299999</v>
      </c>
      <c r="P125" s="6">
        <v>1363.6140643</v>
      </c>
      <c r="Q125" s="6">
        <v>1294.7086776299998</v>
      </c>
      <c r="R125" s="6">
        <f>SUM(O125:Q125)</f>
        <v>4161.98193756</v>
      </c>
    </row>
    <row r="126" spans="1:18" ht="12.75">
      <c r="A126" s="5" t="s">
        <v>39</v>
      </c>
      <c r="B126" s="5" t="s">
        <v>378</v>
      </c>
      <c r="C126" s="6">
        <v>9384.89249118</v>
      </c>
      <c r="D126" s="6">
        <v>9711.937761960002</v>
      </c>
      <c r="E126" s="6">
        <v>10176.974399071854</v>
      </c>
      <c r="F126" s="1">
        <f>SUM(C126:E126)</f>
        <v>29273.80465221186</v>
      </c>
      <c r="G126" s="6">
        <v>9961.98367324</v>
      </c>
      <c r="H126" s="6">
        <v>10332.89274512</v>
      </c>
      <c r="I126" s="6">
        <v>10567.24686841</v>
      </c>
      <c r="J126" s="6">
        <f>SUM(G126:I126)</f>
        <v>30862.123286770002</v>
      </c>
      <c r="K126" s="6">
        <v>10484.0334754</v>
      </c>
      <c r="L126" s="6">
        <v>10414.07014258</v>
      </c>
      <c r="M126" s="6">
        <v>11209.42739171</v>
      </c>
      <c r="N126" s="1">
        <f>SUM(K126:M126)</f>
        <v>32107.53100969</v>
      </c>
      <c r="O126" s="6">
        <v>9897.637523719999</v>
      </c>
      <c r="P126" s="6">
        <v>11127.259626616571</v>
      </c>
      <c r="Q126" s="6">
        <v>11386.802890782608</v>
      </c>
      <c r="R126" s="6">
        <f>SUM(O126:Q126)</f>
        <v>32411.700041119177</v>
      </c>
    </row>
    <row r="127" spans="1:18" ht="12.75">
      <c r="A127" s="5" t="s">
        <v>244</v>
      </c>
      <c r="B127" s="5" t="s">
        <v>379</v>
      </c>
      <c r="C127" s="6"/>
      <c r="D127" s="6"/>
      <c r="E127" s="6"/>
      <c r="F127" s="1">
        <f>SUM(C127:E127)</f>
        <v>0</v>
      </c>
      <c r="G127" s="6"/>
      <c r="H127" s="6"/>
      <c r="J127" s="6">
        <f>SUM(G127:I127)</f>
        <v>0</v>
      </c>
      <c r="K127" s="6">
        <v>0</v>
      </c>
      <c r="L127" s="6">
        <v>0</v>
      </c>
      <c r="M127" s="6">
        <v>0</v>
      </c>
      <c r="N127" s="1">
        <f>SUM(K127:M127)</f>
        <v>0</v>
      </c>
      <c r="O127" s="31">
        <v>0</v>
      </c>
      <c r="P127" s="31">
        <v>0.47</v>
      </c>
      <c r="Q127" s="6">
        <v>1166.12229458</v>
      </c>
      <c r="R127" s="6">
        <f>SUM(O127:Q127)</f>
        <v>1166.59229458</v>
      </c>
    </row>
    <row r="128" spans="1:18" ht="12.75">
      <c r="A128" s="62" t="s">
        <v>492</v>
      </c>
      <c r="B128" s="62" t="s">
        <v>387</v>
      </c>
      <c r="C128" s="6">
        <v>1009.28740805</v>
      </c>
      <c r="D128" s="6">
        <v>778.63808333</v>
      </c>
      <c r="E128" s="6">
        <v>847.76930029</v>
      </c>
      <c r="F128" s="1">
        <f>SUM(C128:E128)</f>
        <v>2635.69479167</v>
      </c>
      <c r="G128" s="6">
        <v>701.83655449</v>
      </c>
      <c r="H128" s="6">
        <v>993.9878634400001</v>
      </c>
      <c r="I128" s="6">
        <v>894.46600514</v>
      </c>
      <c r="J128" s="6">
        <f>SUM(G128:I128)</f>
        <v>2590.29042307</v>
      </c>
      <c r="K128" s="6">
        <v>852.19627485</v>
      </c>
      <c r="L128" s="6">
        <v>1170.3123358399998</v>
      </c>
      <c r="M128" s="6">
        <v>1095.78022946</v>
      </c>
      <c r="N128" s="1">
        <f>SUM(K128:M128)</f>
        <v>3118.28884015</v>
      </c>
      <c r="O128" s="6">
        <v>793.0310694100001</v>
      </c>
      <c r="P128" s="6">
        <v>634.2904977200001</v>
      </c>
      <c r="Q128" s="6">
        <v>0</v>
      </c>
      <c r="R128" s="6">
        <f>SUM(O128:Q128)</f>
        <v>1427.3215671300002</v>
      </c>
    </row>
    <row r="129" spans="1:18" ht="12.75">
      <c r="A129" s="2" t="s">
        <v>41</v>
      </c>
      <c r="B129" s="2" t="s">
        <v>280</v>
      </c>
      <c r="C129" s="3">
        <f>SUM(C125:C128)</f>
        <v>10669.96562156</v>
      </c>
      <c r="D129" s="3">
        <f aca="true" t="shared" si="25" ref="D129:R129">SUM(D125:D128)</f>
        <v>11180.461415130001</v>
      </c>
      <c r="E129" s="3">
        <f t="shared" si="25"/>
        <v>12008.569345461854</v>
      </c>
      <c r="F129" s="3">
        <f t="shared" si="25"/>
        <v>33858.99638215186</v>
      </c>
      <c r="G129" s="3">
        <f t="shared" si="25"/>
        <v>11795.01267161</v>
      </c>
      <c r="H129" s="3">
        <f t="shared" si="25"/>
        <v>12931.529853979999</v>
      </c>
      <c r="I129" s="3">
        <f>SUM(I125:I128)</f>
        <v>12886.93644979</v>
      </c>
      <c r="J129" s="3">
        <f t="shared" si="25"/>
        <v>37613.47897538</v>
      </c>
      <c r="K129" s="3">
        <f>SUM(K125:K128)</f>
        <v>13567.67484176</v>
      </c>
      <c r="L129" s="3">
        <f t="shared" si="25"/>
        <v>13540.13228613</v>
      </c>
      <c r="M129" s="3">
        <f t="shared" si="25"/>
        <v>13961.67844519</v>
      </c>
      <c r="N129" s="3">
        <f t="shared" si="25"/>
        <v>41069.485573080005</v>
      </c>
      <c r="O129" s="3">
        <f>SUM(O125:O128)</f>
        <v>12194.32778876</v>
      </c>
      <c r="P129" s="3">
        <f>SUM(P125:P128)</f>
        <v>13125.63418863657</v>
      </c>
      <c r="Q129" s="3">
        <f>SUM(Q125:Q128)</f>
        <v>13847.633862992609</v>
      </c>
      <c r="R129" s="3">
        <f t="shared" si="25"/>
        <v>39167.59584038917</v>
      </c>
    </row>
    <row r="130" spans="1:256" s="39" customFormat="1" ht="12.75">
      <c r="A130" s="41" t="s">
        <v>246</v>
      </c>
      <c r="B130" s="47" t="s">
        <v>418</v>
      </c>
      <c r="C130" s="75"/>
      <c r="D130" s="6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42"/>
      <c r="T130" s="6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1:256" s="39" customFormat="1" ht="12.75">
      <c r="A131" s="43" t="s">
        <v>247</v>
      </c>
      <c r="B131" s="39" t="s">
        <v>385</v>
      </c>
      <c r="C131" s="44">
        <v>226.70412633</v>
      </c>
      <c r="D131" s="44">
        <v>1186.9954295399998</v>
      </c>
      <c r="E131" s="44">
        <v>623.58335625</v>
      </c>
      <c r="F131" s="45">
        <f>SUM(C131:E131)</f>
        <v>2037.2829121199998</v>
      </c>
      <c r="G131" s="44">
        <v>308.95334230000003</v>
      </c>
      <c r="H131" s="44">
        <v>515.68026243</v>
      </c>
      <c r="I131" s="44">
        <v>835.0975362799999</v>
      </c>
      <c r="J131" s="45">
        <f>SUM(G131:I131)</f>
        <v>1659.7311410099999</v>
      </c>
      <c r="K131" s="44">
        <v>768.3898624899999</v>
      </c>
      <c r="L131" s="44">
        <v>469.859983824</v>
      </c>
      <c r="M131" s="44">
        <v>241.23265583999998</v>
      </c>
      <c r="N131" s="45">
        <f>SUM(K131:M131)</f>
        <v>1479.482502154</v>
      </c>
      <c r="O131" s="44">
        <v>184.93663607000008</v>
      </c>
      <c r="P131" s="44">
        <v>272.51746579</v>
      </c>
      <c r="Q131" s="44">
        <v>852.0841441499999</v>
      </c>
      <c r="R131" s="66">
        <f>SUM(O131:Q131)</f>
        <v>1309.53824601</v>
      </c>
      <c r="S131" s="46"/>
      <c r="T131" s="70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s="39" customFormat="1" ht="12.75">
      <c r="A132" s="43" t="s">
        <v>248</v>
      </c>
      <c r="B132" s="39" t="s">
        <v>386</v>
      </c>
      <c r="C132" s="44">
        <v>653.72376689</v>
      </c>
      <c r="D132" s="44">
        <v>1560.7783306600002</v>
      </c>
      <c r="E132" s="44">
        <v>5118.183760299999</v>
      </c>
      <c r="F132" s="45">
        <f>SUM(C132:E132)</f>
        <v>7332.68585785</v>
      </c>
      <c r="G132" s="44">
        <v>560.63202889</v>
      </c>
      <c r="H132" s="44">
        <v>4090.03410907</v>
      </c>
      <c r="I132" s="44">
        <v>2140.9869968400003</v>
      </c>
      <c r="J132" s="45">
        <f>SUM(G132:I132)</f>
        <v>6791.653134800001</v>
      </c>
      <c r="K132" s="44">
        <v>951.8348879600001</v>
      </c>
      <c r="L132" s="44">
        <v>2122.0229632500004</v>
      </c>
      <c r="M132" s="44">
        <v>830.00758683</v>
      </c>
      <c r="N132" s="45">
        <f>SUM(K132:M132)</f>
        <v>3903.8654380400003</v>
      </c>
      <c r="O132" s="44">
        <v>377.3119426</v>
      </c>
      <c r="P132" s="44">
        <v>634.43151089</v>
      </c>
      <c r="Q132" s="44">
        <v>1388.81814192</v>
      </c>
      <c r="R132" s="66">
        <f>SUM(O132:Q132)</f>
        <v>2400.5615954100003</v>
      </c>
      <c r="S132" s="46"/>
      <c r="T132" s="70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s="39" customFormat="1" ht="12.75">
      <c r="A133" s="43" t="s">
        <v>500</v>
      </c>
      <c r="C133" s="44">
        <f>'[3]Taarifa kwa aina ya kodi 20-21'!C133</f>
        <v>3422.2496735005925</v>
      </c>
      <c r="D133" s="44">
        <f>'[3]Taarifa kwa aina ya kodi 20-21'!D133</f>
        <v>6684.509889461682</v>
      </c>
      <c r="E133" s="44">
        <f>'[3]Taarifa kwa aina ya kodi 20-21'!E133</f>
        <v>8092.237407665232</v>
      </c>
      <c r="F133" s="45">
        <f>SUM(C133:E133)</f>
        <v>18198.996970627508</v>
      </c>
      <c r="G133" s="44">
        <v>10369.327206582731</v>
      </c>
      <c r="H133" s="44">
        <v>8723.75076999092</v>
      </c>
      <c r="I133" s="44">
        <v>15912.374445942707</v>
      </c>
      <c r="J133" s="45">
        <f>SUM(G133:I133)</f>
        <v>35005.45242251636</v>
      </c>
      <c r="K133" s="44">
        <v>13677.743531746826</v>
      </c>
      <c r="L133" s="44">
        <v>13051.670996896773</v>
      </c>
      <c r="M133" s="44">
        <v>10150.19480260355</v>
      </c>
      <c r="N133" s="45">
        <f>SUM(K133:M133)</f>
        <v>36879.60933124715</v>
      </c>
      <c r="O133" s="44">
        <v>4748.9177230245605</v>
      </c>
      <c r="P133" s="44">
        <v>10920.40697372529</v>
      </c>
      <c r="Q133" s="44">
        <v>18756.238118126937</v>
      </c>
      <c r="R133" s="66"/>
      <c r="S133" s="46"/>
      <c r="T133" s="70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256" s="39" customFormat="1" ht="12.75">
      <c r="A134" s="2" t="s">
        <v>41</v>
      </c>
      <c r="B134" s="47" t="s">
        <v>384</v>
      </c>
      <c r="C134" s="3">
        <f aca="true" t="shared" si="26" ref="C134:H134">SUM(C131:C133)</f>
        <v>4302.677566720593</v>
      </c>
      <c r="D134" s="3">
        <f t="shared" si="26"/>
        <v>9432.283649661682</v>
      </c>
      <c r="E134" s="3">
        <f t="shared" si="26"/>
        <v>13834.004524215232</v>
      </c>
      <c r="F134" s="3">
        <f t="shared" si="26"/>
        <v>27568.96574059751</v>
      </c>
      <c r="G134" s="3">
        <f t="shared" si="26"/>
        <v>11238.912577772731</v>
      </c>
      <c r="H134" s="3">
        <f t="shared" si="26"/>
        <v>13329.46514149092</v>
      </c>
      <c r="I134" s="3">
        <f aca="true" t="shared" si="27" ref="I134:N134">SUM(I131:I133)</f>
        <v>18888.458979062707</v>
      </c>
      <c r="J134" s="3">
        <f t="shared" si="27"/>
        <v>43456.83669832636</v>
      </c>
      <c r="K134" s="3">
        <f t="shared" si="27"/>
        <v>15397.968282196827</v>
      </c>
      <c r="L134" s="3">
        <f t="shared" si="27"/>
        <v>15643.553943970774</v>
      </c>
      <c r="M134" s="3">
        <f t="shared" si="27"/>
        <v>11221.435045273549</v>
      </c>
      <c r="N134" s="3">
        <f t="shared" si="27"/>
        <v>42262.95727144115</v>
      </c>
      <c r="O134" s="63">
        <f>SUM(O131:O133)</f>
        <v>5311.16630169456</v>
      </c>
      <c r="P134" s="63">
        <f>SUM(P131:P133)</f>
        <v>11827.35595040529</v>
      </c>
      <c r="Q134" s="63">
        <f>SUM(Q131:Q133)</f>
        <v>20997.140404196936</v>
      </c>
      <c r="R134" s="13">
        <f>SUM(R131:R132)</f>
        <v>3710.0998414200003</v>
      </c>
      <c r="S134" s="47"/>
      <c r="T134" s="71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  <c r="IV134" s="47"/>
    </row>
    <row r="135" spans="1:18" ht="12.75">
      <c r="A135" s="2" t="s">
        <v>59</v>
      </c>
      <c r="B135" s="2" t="s">
        <v>252</v>
      </c>
      <c r="C135" s="3">
        <f>C43+C124+C129+C134</f>
        <v>101614.6558976556</v>
      </c>
      <c r="D135" s="3">
        <f aca="true" t="shared" si="28" ref="D135:R135">D43+D124+D129+D134</f>
        <v>123660.98949224169</v>
      </c>
      <c r="E135" s="3">
        <f t="shared" si="28"/>
        <v>147899.29767507108</v>
      </c>
      <c r="F135" s="3">
        <f t="shared" si="28"/>
        <v>373174.9430649684</v>
      </c>
      <c r="G135" s="3">
        <f t="shared" si="28"/>
        <v>123488.18290026273</v>
      </c>
      <c r="H135" s="3">
        <f t="shared" si="28"/>
        <v>127533.24081752093</v>
      </c>
      <c r="I135" s="3">
        <f t="shared" si="28"/>
        <v>118845.64916566269</v>
      </c>
      <c r="J135" s="3">
        <f t="shared" si="28"/>
        <v>369867.07288344635</v>
      </c>
      <c r="K135" s="3">
        <f t="shared" si="28"/>
        <v>117170.66868579682</v>
      </c>
      <c r="L135" s="3">
        <f t="shared" si="28"/>
        <v>104587.77552378079</v>
      </c>
      <c r="M135" s="3">
        <f t="shared" si="28"/>
        <v>117506.35312181455</v>
      </c>
      <c r="N135" s="3">
        <f t="shared" si="28"/>
        <v>339264.7973313922</v>
      </c>
      <c r="O135" s="3">
        <f t="shared" si="28"/>
        <v>94776.76577227455</v>
      </c>
      <c r="P135" s="3">
        <f t="shared" si="28"/>
        <v>94983.74043508185</v>
      </c>
      <c r="Q135" s="3">
        <f t="shared" si="28"/>
        <v>106872.93076593954</v>
      </c>
      <c r="R135" s="3">
        <f t="shared" si="28"/>
        <v>262207.87415841914</v>
      </c>
    </row>
    <row r="136" spans="1:18" ht="12.75">
      <c r="A136" s="5" t="s">
        <v>65</v>
      </c>
      <c r="B136" s="5" t="s">
        <v>380</v>
      </c>
      <c r="C136" s="6"/>
      <c r="D136" s="6"/>
      <c r="E136" s="6"/>
      <c r="F136" s="1">
        <f>SUM(C136:E136)</f>
        <v>0</v>
      </c>
      <c r="G136" s="27">
        <v>32863.457227104096</v>
      </c>
      <c r="H136" s="6">
        <v>607.8997638200001</v>
      </c>
      <c r="I136" s="6"/>
      <c r="J136" s="6">
        <f>SUM(G136:I136)</f>
        <v>33471.3569909241</v>
      </c>
      <c r="K136" s="6">
        <v>3386.0539136799994</v>
      </c>
      <c r="L136" s="6">
        <v>6174.16357723</v>
      </c>
      <c r="M136" s="6">
        <v>1359.60081702</v>
      </c>
      <c r="N136" s="1">
        <f>SUM(K136:M136)</f>
        <v>10919.81830793</v>
      </c>
      <c r="O136" s="6">
        <v>7269.894158789999</v>
      </c>
      <c r="P136" s="6">
        <v>2875.91962484</v>
      </c>
      <c r="Q136" s="6">
        <v>2875.91962484</v>
      </c>
      <c r="R136" s="6">
        <f>SUM(O136:Q136)</f>
        <v>13021.73340847</v>
      </c>
    </row>
    <row r="137" spans="1:18" ht="12.75">
      <c r="A137" s="28" t="s">
        <v>214</v>
      </c>
      <c r="B137" s="28" t="s">
        <v>381</v>
      </c>
      <c r="C137" s="6"/>
      <c r="D137" s="6"/>
      <c r="E137" s="6"/>
      <c r="F137" s="1">
        <f>SUM(C137:E137)</f>
        <v>0</v>
      </c>
      <c r="G137" s="6"/>
      <c r="H137" s="6"/>
      <c r="I137" s="6"/>
      <c r="J137" s="6">
        <f>SUM(G137:I137)</f>
        <v>0</v>
      </c>
      <c r="K137" s="5"/>
      <c r="L137" s="5"/>
      <c r="M137" s="5"/>
      <c r="N137" s="1">
        <f>SUM(K137:M137)</f>
        <v>0</v>
      </c>
      <c r="O137" s="5"/>
      <c r="P137" s="5"/>
      <c r="Q137" s="5"/>
      <c r="R137" s="6">
        <f>SUM(O137:Q137)</f>
        <v>0</v>
      </c>
    </row>
    <row r="138" spans="1:18" ht="12.75">
      <c r="A138" s="5" t="s">
        <v>200</v>
      </c>
      <c r="B138" s="5" t="s">
        <v>382</v>
      </c>
      <c r="D138" s="6"/>
      <c r="E138" s="6"/>
      <c r="F138" s="1">
        <f>SUM(C138:E138)</f>
        <v>0</v>
      </c>
      <c r="G138" s="6"/>
      <c r="H138" s="6"/>
      <c r="I138" s="27"/>
      <c r="J138" s="6">
        <f>SUM(G138:I138)</f>
        <v>0</v>
      </c>
      <c r="K138" s="5"/>
      <c r="L138" s="6"/>
      <c r="M138" s="5"/>
      <c r="N138" s="1">
        <f>SUM(K138:M138)</f>
        <v>0</v>
      </c>
      <c r="O138" s="5"/>
      <c r="P138" s="5"/>
      <c r="Q138" s="5"/>
      <c r="R138" s="6">
        <f>SUM(O138:Q138)</f>
        <v>0</v>
      </c>
    </row>
    <row r="139" spans="1:18" ht="12.75">
      <c r="A139" s="5" t="s">
        <v>42</v>
      </c>
      <c r="B139" s="5" t="s">
        <v>383</v>
      </c>
      <c r="C139" s="6"/>
      <c r="D139" s="6">
        <v>0.21061</v>
      </c>
      <c r="E139" s="6">
        <v>0.0601</v>
      </c>
      <c r="F139" s="1">
        <f>SUM(C139:E139)</f>
        <v>0.27071</v>
      </c>
      <c r="G139" s="6">
        <v>0.166671</v>
      </c>
      <c r="H139" s="6">
        <v>0.09257</v>
      </c>
      <c r="I139" s="6">
        <v>0.41529</v>
      </c>
      <c r="J139" s="6">
        <f>SUM(G139:I139)</f>
        <v>0.674531</v>
      </c>
      <c r="K139" s="6">
        <v>0.51575</v>
      </c>
      <c r="L139" s="14">
        <v>0</v>
      </c>
      <c r="M139" s="77">
        <v>1.052679</v>
      </c>
      <c r="N139" s="1">
        <f>SUM(K139:M139)</f>
        <v>1.568429</v>
      </c>
      <c r="O139" s="6">
        <v>0.09155</v>
      </c>
      <c r="P139" s="6">
        <v>0</v>
      </c>
      <c r="Q139" s="52"/>
      <c r="R139" s="6">
        <f>SUM(O139:Q139)</f>
        <v>0.09155</v>
      </c>
    </row>
    <row r="140" spans="1:18" ht="12.75">
      <c r="A140" s="2" t="s">
        <v>58</v>
      </c>
      <c r="B140" s="2" t="s">
        <v>264</v>
      </c>
      <c r="C140" s="3">
        <f>C135-C136-C138+C139+C137</f>
        <v>101614.6558976556</v>
      </c>
      <c r="D140" s="3">
        <f>D135-D136-D138+D139+D137</f>
        <v>123661.20010224168</v>
      </c>
      <c r="E140" s="3">
        <f aca="true" t="shared" si="29" ref="E140:R140">E135-E136-E138+E139+E137</f>
        <v>147899.35777507108</v>
      </c>
      <c r="F140" s="3">
        <f>F135-F136-F138+F139+F137</f>
        <v>373175.2137749684</v>
      </c>
      <c r="G140" s="3">
        <f t="shared" si="29"/>
        <v>90624.89234415864</v>
      </c>
      <c r="H140" s="3">
        <f t="shared" si="29"/>
        <v>126925.43362370093</v>
      </c>
      <c r="I140" s="3">
        <f t="shared" si="29"/>
        <v>118846.0644556627</v>
      </c>
      <c r="J140" s="3">
        <f t="shared" si="29"/>
        <v>336396.3904235223</v>
      </c>
      <c r="K140" s="3">
        <f t="shared" si="29"/>
        <v>113785.13052211683</v>
      </c>
      <c r="L140" s="3">
        <f t="shared" si="29"/>
        <v>98413.61194655078</v>
      </c>
      <c r="M140" s="3">
        <f t="shared" si="29"/>
        <v>116147.80498379456</v>
      </c>
      <c r="N140" s="3">
        <f t="shared" si="29"/>
        <v>328346.54745246214</v>
      </c>
      <c r="O140" s="3">
        <f t="shared" si="29"/>
        <v>87506.96316348454</v>
      </c>
      <c r="P140" s="3">
        <f t="shared" si="29"/>
        <v>92107.82081024186</v>
      </c>
      <c r="Q140" s="3">
        <f>Q135-Q136-Q138+Q139+Q137</f>
        <v>103997.01114109955</v>
      </c>
      <c r="R140" s="3">
        <f t="shared" si="29"/>
        <v>249186.23229994916</v>
      </c>
    </row>
    <row r="141" spans="1:18" ht="14.25">
      <c r="A141" s="23" t="s">
        <v>56</v>
      </c>
      <c r="B141" s="23" t="s">
        <v>286</v>
      </c>
      <c r="F141" s="31"/>
      <c r="L141" s="49"/>
      <c r="M141" s="49"/>
      <c r="O141" s="49"/>
      <c r="P141" s="49"/>
      <c r="Q141" s="49"/>
      <c r="R141" s="49"/>
    </row>
    <row r="142" spans="1:17" ht="14.25">
      <c r="A142" s="23"/>
      <c r="B142" s="23"/>
      <c r="E142" s="53"/>
      <c r="F142" s="53"/>
      <c r="M142" s="31"/>
      <c r="O142" s="31"/>
      <c r="P142" s="31"/>
      <c r="Q142" s="31"/>
    </row>
    <row r="143" spans="1:6" ht="15.75">
      <c r="A143" s="17" t="s">
        <v>489</v>
      </c>
      <c r="B143" s="76" t="s">
        <v>390</v>
      </c>
      <c r="C143" s="76"/>
      <c r="D143" s="76"/>
      <c r="E143" s="24"/>
      <c r="F143" s="24"/>
    </row>
    <row r="144" spans="1:18" ht="12.75">
      <c r="A144" s="113" t="s">
        <v>51</v>
      </c>
      <c r="B144" s="113" t="s">
        <v>290</v>
      </c>
      <c r="C144" s="107" t="str">
        <f>C2</f>
        <v>1st Quarter 2020/21</v>
      </c>
      <c r="D144" s="107"/>
      <c r="E144" s="107"/>
      <c r="F144" s="107"/>
      <c r="G144" s="103" t="str">
        <f>G2</f>
        <v>2nd Quarter 2020/21</v>
      </c>
      <c r="H144" s="104"/>
      <c r="I144" s="104"/>
      <c r="J144" s="105"/>
      <c r="K144" s="103" t="str">
        <f>K2</f>
        <v>3rd Quarter 2020/21</v>
      </c>
      <c r="L144" s="104"/>
      <c r="M144" s="104"/>
      <c r="N144" s="105"/>
      <c r="O144" s="107" t="str">
        <f aca="true" t="shared" si="30" ref="O144:Q145">O2</f>
        <v>4th Quarter 2020/21</v>
      </c>
      <c r="P144" s="107" t="str">
        <f t="shared" si="30"/>
        <v>4th Quarter 2015/16</v>
      </c>
      <c r="Q144" s="107" t="str">
        <f t="shared" si="30"/>
        <v>4th Quarter 2015/16</v>
      </c>
      <c r="R144" s="107"/>
    </row>
    <row r="145" spans="1:18" ht="12.75">
      <c r="A145" s="113"/>
      <c r="B145" s="113"/>
      <c r="C145" s="9" t="str">
        <f>'Departmental data 20-21'!C4</f>
        <v>July</v>
      </c>
      <c r="D145" s="9" t="str">
        <f>'Departmental data 20-21'!D4</f>
        <v>August</v>
      </c>
      <c r="E145" s="9" t="str">
        <f>'Departmental data 20-21'!E4</f>
        <v>September</v>
      </c>
      <c r="F145" s="9" t="str">
        <f>'Departmental data 20-21'!F4</f>
        <v>Total</v>
      </c>
      <c r="G145" s="9" t="str">
        <f>'Departmental data 20-21'!G4</f>
        <v>October</v>
      </c>
      <c r="H145" s="9" t="str">
        <f>'Departmental data 20-21'!H4</f>
        <v>November</v>
      </c>
      <c r="I145" s="9" t="str">
        <f>'Departmental data 20-21'!I4</f>
        <v>December</v>
      </c>
      <c r="J145" s="9" t="str">
        <f>'Departmental data 20-21'!J4</f>
        <v>Total</v>
      </c>
      <c r="K145" s="9" t="str">
        <f>'Departmental data 20-21'!K4</f>
        <v>January</v>
      </c>
      <c r="L145" s="9" t="str">
        <f>'Departmental data 20-21'!L4</f>
        <v>February</v>
      </c>
      <c r="M145" s="9" t="str">
        <f>'Departmental data 20-21'!M4</f>
        <v>March</v>
      </c>
      <c r="N145" s="9" t="str">
        <f>'Departmental data 20-21'!N4</f>
        <v>Total</v>
      </c>
      <c r="O145" s="9" t="str">
        <f t="shared" si="30"/>
        <v>April</v>
      </c>
      <c r="P145" s="9" t="str">
        <f t="shared" si="30"/>
        <v>May</v>
      </c>
      <c r="Q145" s="9" t="str">
        <f t="shared" si="30"/>
        <v>June</v>
      </c>
      <c r="R145" s="9" t="s">
        <v>60</v>
      </c>
    </row>
    <row r="146" spans="1:18" ht="12.75">
      <c r="A146" s="8" t="s">
        <v>174</v>
      </c>
      <c r="B146" s="8" t="s">
        <v>391</v>
      </c>
      <c r="C146" s="9"/>
      <c r="D146" s="9"/>
      <c r="E146" s="9"/>
      <c r="F146" s="9"/>
      <c r="G146" s="5"/>
      <c r="H146" s="5"/>
      <c r="I146" s="5"/>
      <c r="J146" s="5"/>
      <c r="K146" s="29"/>
      <c r="L146" s="5"/>
      <c r="M146" s="5"/>
      <c r="N146" s="5"/>
      <c r="O146" s="5"/>
      <c r="P146" s="5"/>
      <c r="Q146" s="5"/>
      <c r="R146" s="5"/>
    </row>
    <row r="147" spans="1:18" ht="12.75">
      <c r="A147" s="5" t="s">
        <v>202</v>
      </c>
      <c r="B147" s="5" t="s">
        <v>392</v>
      </c>
      <c r="C147" s="6">
        <v>99395.2184877426</v>
      </c>
      <c r="D147" s="6">
        <v>107254.59706479708</v>
      </c>
      <c r="E147" s="6">
        <v>117906.43767555848</v>
      </c>
      <c r="F147" s="1">
        <f aca="true" t="shared" si="31" ref="F147:F152">SUM(C147:E147)</f>
        <v>324556.25322809815</v>
      </c>
      <c r="G147" s="6">
        <v>109021.28048723828</v>
      </c>
      <c r="H147" s="6">
        <v>99771.98343020999</v>
      </c>
      <c r="I147" s="14">
        <v>123376.92743555961</v>
      </c>
      <c r="J147" s="6">
        <f aca="true" t="shared" si="32" ref="J147:J152">SUM(G147:I147)</f>
        <v>332170.1913530079</v>
      </c>
      <c r="K147" s="61">
        <v>102765.8644481859</v>
      </c>
      <c r="L147" s="6">
        <v>107036.5716810232</v>
      </c>
      <c r="M147" s="6">
        <v>110966.47333416532</v>
      </c>
      <c r="N147" s="1">
        <f aca="true" t="shared" si="33" ref="N147:N152">SUM(K147:M147)</f>
        <v>320768.9094633744</v>
      </c>
      <c r="O147" s="6">
        <v>107300.8280503206</v>
      </c>
      <c r="P147" s="6">
        <v>126984.149441679</v>
      </c>
      <c r="Q147" s="6">
        <v>108373.12016191681</v>
      </c>
      <c r="R147" s="6">
        <f aca="true" t="shared" si="34" ref="R147:R152">SUM(O147:Q147)</f>
        <v>342658.0976539164</v>
      </c>
    </row>
    <row r="148" spans="1:18" ht="12.75">
      <c r="A148" s="5" t="s">
        <v>175</v>
      </c>
      <c r="B148" s="5" t="s">
        <v>393</v>
      </c>
      <c r="C148" s="6">
        <v>622.016249</v>
      </c>
      <c r="D148" s="6">
        <v>234.067092</v>
      </c>
      <c r="E148" s="6">
        <v>513.072644</v>
      </c>
      <c r="F148" s="1">
        <f t="shared" si="31"/>
        <v>1369.1559849999999</v>
      </c>
      <c r="G148" s="6">
        <v>7432.290458</v>
      </c>
      <c r="H148" s="6">
        <v>32490.90712784</v>
      </c>
      <c r="I148" s="14">
        <v>32717.706731989998</v>
      </c>
      <c r="J148" s="6">
        <f t="shared" si="32"/>
        <v>72640.90431783</v>
      </c>
      <c r="K148" s="61">
        <v>7807.628079</v>
      </c>
      <c r="L148" s="6">
        <v>1542.141763</v>
      </c>
      <c r="M148" s="6">
        <v>4255.28506896</v>
      </c>
      <c r="N148" s="1">
        <f t="shared" si="33"/>
        <v>13605.05491096</v>
      </c>
      <c r="O148" s="6">
        <v>2606.532538</v>
      </c>
      <c r="P148" s="6">
        <v>2025.409996</v>
      </c>
      <c r="Q148" s="6">
        <v>1642.59928</v>
      </c>
      <c r="R148" s="6">
        <f t="shared" si="34"/>
        <v>6274.541814</v>
      </c>
    </row>
    <row r="149" spans="1:18" ht="12.75">
      <c r="A149" s="5" t="s">
        <v>177</v>
      </c>
      <c r="B149" s="5" t="s">
        <v>394</v>
      </c>
      <c r="C149" s="6">
        <v>1125.221662</v>
      </c>
      <c r="D149" s="6">
        <v>1931.492059</v>
      </c>
      <c r="E149" s="6">
        <v>1626.142715</v>
      </c>
      <c r="F149" s="1">
        <f t="shared" si="31"/>
        <v>4682.856436</v>
      </c>
      <c r="G149" s="6">
        <v>1230.91610802</v>
      </c>
      <c r="H149" s="6">
        <v>1242.776749</v>
      </c>
      <c r="I149" s="14">
        <v>1512.597109</v>
      </c>
      <c r="J149" s="6">
        <f t="shared" si="32"/>
        <v>3986.28996602</v>
      </c>
      <c r="K149" s="61">
        <v>1247.08296</v>
      </c>
      <c r="L149" s="6">
        <v>1265.04026</v>
      </c>
      <c r="M149" s="6">
        <v>1308.218218</v>
      </c>
      <c r="N149" s="1">
        <f t="shared" si="33"/>
        <v>3820.341438</v>
      </c>
      <c r="O149" s="6">
        <v>1351.456446</v>
      </c>
      <c r="P149" s="6">
        <v>1287.63198653</v>
      </c>
      <c r="Q149" s="6">
        <v>1398.000578</v>
      </c>
      <c r="R149" s="6">
        <f t="shared" si="34"/>
        <v>4037.0890105299995</v>
      </c>
    </row>
    <row r="150" spans="1:18" ht="12.75">
      <c r="A150" s="5" t="s">
        <v>215</v>
      </c>
      <c r="B150" s="5" t="s">
        <v>395</v>
      </c>
      <c r="C150" s="6">
        <v>18106.4827214122</v>
      </c>
      <c r="D150" s="6">
        <v>21084.5412835075</v>
      </c>
      <c r="E150" s="6">
        <v>21537.0553160434</v>
      </c>
      <c r="F150" s="1">
        <f t="shared" si="31"/>
        <v>60728.0793209631</v>
      </c>
      <c r="G150" s="6">
        <v>20248.901688231024</v>
      </c>
      <c r="H150" s="6">
        <v>19667.74879246819</v>
      </c>
      <c r="I150" s="14">
        <v>22008.370813802063</v>
      </c>
      <c r="J150" s="6">
        <f t="shared" si="32"/>
        <v>61925.021294501275</v>
      </c>
      <c r="K150" s="61">
        <v>19337.507982975898</v>
      </c>
      <c r="L150" s="6">
        <v>20050.608658474997</v>
      </c>
      <c r="M150" s="6">
        <v>22434.7294741708</v>
      </c>
      <c r="N150" s="1">
        <f t="shared" si="33"/>
        <v>61822.846115621694</v>
      </c>
      <c r="O150" s="6">
        <v>21360.494397185976</v>
      </c>
      <c r="P150" s="6">
        <v>25491.600241601136</v>
      </c>
      <c r="Q150" s="6">
        <v>23647.73135506187</v>
      </c>
      <c r="R150" s="6">
        <f t="shared" si="34"/>
        <v>70499.82599384898</v>
      </c>
    </row>
    <row r="151" spans="1:18" ht="12.75">
      <c r="A151" s="5" t="s">
        <v>176</v>
      </c>
      <c r="B151" s="5" t="s">
        <v>396</v>
      </c>
      <c r="C151" s="6">
        <v>5379.709418139</v>
      </c>
      <c r="D151" s="6">
        <v>5494.0658432486</v>
      </c>
      <c r="E151" s="6">
        <v>5929.6031713879</v>
      </c>
      <c r="F151" s="1">
        <f t="shared" si="31"/>
        <v>16803.3784327755</v>
      </c>
      <c r="G151" s="6">
        <v>5735.628964900911</v>
      </c>
      <c r="H151" s="6">
        <v>5656.4199950645225</v>
      </c>
      <c r="I151" s="14">
        <v>6334.8793298906985</v>
      </c>
      <c r="J151" s="6">
        <f t="shared" si="32"/>
        <v>17726.928289856132</v>
      </c>
      <c r="K151" s="61">
        <v>5142.3050662374</v>
      </c>
      <c r="L151" s="6">
        <v>5454.186307645599</v>
      </c>
      <c r="M151" s="6">
        <v>6223.627443758298</v>
      </c>
      <c r="N151" s="1">
        <f t="shared" si="33"/>
        <v>16820.118817641298</v>
      </c>
      <c r="O151" s="6">
        <v>5322.573121631699</v>
      </c>
      <c r="P151" s="6">
        <v>6513.618735605963</v>
      </c>
      <c r="Q151" s="6">
        <v>5840.780785910732</v>
      </c>
      <c r="R151" s="6">
        <f t="shared" si="34"/>
        <v>17676.972643148394</v>
      </c>
    </row>
    <row r="152" spans="1:18" ht="12.75">
      <c r="A152" s="5" t="s">
        <v>216</v>
      </c>
      <c r="B152" s="5" t="s">
        <v>397</v>
      </c>
      <c r="C152" s="6">
        <v>11676.40145192</v>
      </c>
      <c r="D152" s="6">
        <v>18898.332341849997</v>
      </c>
      <c r="E152" s="6">
        <v>15800.18833051</v>
      </c>
      <c r="F152" s="1">
        <f t="shared" si="31"/>
        <v>46374.92212428</v>
      </c>
      <c r="G152" s="6">
        <v>12243.4618569</v>
      </c>
      <c r="H152" s="6">
        <v>12325.19971185</v>
      </c>
      <c r="I152" s="14">
        <v>14623.39025414</v>
      </c>
      <c r="J152" s="6">
        <f t="shared" si="32"/>
        <v>39192.051822890004</v>
      </c>
      <c r="K152" s="61">
        <v>12093.06044961</v>
      </c>
      <c r="L152" s="6">
        <v>12551.05349265</v>
      </c>
      <c r="M152" s="6">
        <v>13059.626058939999</v>
      </c>
      <c r="N152" s="1">
        <f t="shared" si="33"/>
        <v>37703.7400012</v>
      </c>
      <c r="O152" s="6">
        <v>12915.1881789</v>
      </c>
      <c r="P152" s="6">
        <v>14470.038719529999</v>
      </c>
      <c r="Q152" s="6">
        <v>14353.27134154</v>
      </c>
      <c r="R152" s="6">
        <f t="shared" si="34"/>
        <v>41738.498239969995</v>
      </c>
    </row>
    <row r="153" spans="1:18" ht="12.75">
      <c r="A153" s="2" t="s">
        <v>36</v>
      </c>
      <c r="B153" s="2" t="s">
        <v>280</v>
      </c>
      <c r="C153" s="3">
        <f>SUM(C147:C152)</f>
        <v>136305.0499902138</v>
      </c>
      <c r="D153" s="3">
        <f aca="true" t="shared" si="35" ref="D153:R153">SUM(D147:D152)</f>
        <v>154897.09568440318</v>
      </c>
      <c r="E153" s="3">
        <f>SUM(E147:E152)</f>
        <v>163312.49985249975</v>
      </c>
      <c r="F153" s="3">
        <f t="shared" si="35"/>
        <v>454514.6455271168</v>
      </c>
      <c r="G153" s="3">
        <f t="shared" si="35"/>
        <v>155912.47956329022</v>
      </c>
      <c r="H153" s="3">
        <f t="shared" si="35"/>
        <v>171155.03580643272</v>
      </c>
      <c r="I153" s="3">
        <f t="shared" si="35"/>
        <v>200573.87167438236</v>
      </c>
      <c r="J153" s="3">
        <f t="shared" si="35"/>
        <v>527641.3870441052</v>
      </c>
      <c r="K153" s="3">
        <f t="shared" si="35"/>
        <v>148393.4489860092</v>
      </c>
      <c r="L153" s="3">
        <f t="shared" si="35"/>
        <v>147899.6021627938</v>
      </c>
      <c r="M153" s="3">
        <f>SUM(M147:M152)</f>
        <v>158247.9595979944</v>
      </c>
      <c r="N153" s="3">
        <f>SUM(N147:N152)</f>
        <v>454541.0107467974</v>
      </c>
      <c r="O153" s="3">
        <f t="shared" si="35"/>
        <v>150857.07273203827</v>
      </c>
      <c r="P153" s="3">
        <f>SUM(P147:P152)</f>
        <v>176772.4491209461</v>
      </c>
      <c r="Q153" s="3">
        <f>SUM(Q147:Q152)</f>
        <v>155255.50350242943</v>
      </c>
      <c r="R153" s="3">
        <f t="shared" si="35"/>
        <v>482885.02535541373</v>
      </c>
    </row>
    <row r="154" spans="1:18" ht="12.75">
      <c r="A154" s="2" t="s">
        <v>178</v>
      </c>
      <c r="B154" s="2" t="s">
        <v>398</v>
      </c>
      <c r="C154" s="6"/>
      <c r="D154" s="6"/>
      <c r="E154" s="6"/>
      <c r="F154" s="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 t="s">
        <v>179</v>
      </c>
      <c r="B155" s="5" t="s">
        <v>399</v>
      </c>
      <c r="C155" s="6">
        <v>14780.839059470001</v>
      </c>
      <c r="D155" s="6">
        <v>17711.844513070006</v>
      </c>
      <c r="E155" s="6">
        <v>19710.506408544312</v>
      </c>
      <c r="F155" s="1">
        <f>SUM(C155:E155)</f>
        <v>52203.18998108432</v>
      </c>
      <c r="G155" s="6">
        <v>16889.095092289215</v>
      </c>
      <c r="H155" s="6">
        <v>18137.3275265381</v>
      </c>
      <c r="I155" s="14">
        <v>20005.288975984728</v>
      </c>
      <c r="J155" s="6">
        <f aca="true" t="shared" si="36" ref="J155:J160">SUM(G155:I155)</f>
        <v>55031.71159481205</v>
      </c>
      <c r="K155" s="6">
        <v>16398.505141630005</v>
      </c>
      <c r="L155" s="6">
        <v>15210.537344657501</v>
      </c>
      <c r="M155" s="6">
        <v>18733.09628137311</v>
      </c>
      <c r="N155" s="1">
        <f>SUM(K155:M155)</f>
        <v>50342.13876766062</v>
      </c>
      <c r="O155" s="6">
        <v>15587.775916240005</v>
      </c>
      <c r="P155" s="6">
        <v>15561.522861977295</v>
      </c>
      <c r="Q155" s="6">
        <v>16799.26938767331</v>
      </c>
      <c r="R155" s="6">
        <f>SUM(O155:Q155)</f>
        <v>47948.56816589061</v>
      </c>
    </row>
    <row r="156" spans="1:18" ht="12.75">
      <c r="A156" s="5" t="s">
        <v>180</v>
      </c>
      <c r="B156" s="5" t="s">
        <v>400</v>
      </c>
      <c r="C156" s="6">
        <v>75752.204074</v>
      </c>
      <c r="D156" s="6">
        <v>121851.85236</v>
      </c>
      <c r="E156" s="6">
        <v>124339.517041</v>
      </c>
      <c r="F156" s="1">
        <f>SUM(C156:E156)</f>
        <v>321943.573475</v>
      </c>
      <c r="G156" s="6">
        <v>127678.28288777</v>
      </c>
      <c r="H156" s="6">
        <v>121476.81973083</v>
      </c>
      <c r="I156" s="14">
        <v>105807.907767</v>
      </c>
      <c r="J156" s="6">
        <f t="shared" si="36"/>
        <v>354963.01038560004</v>
      </c>
      <c r="K156" s="6">
        <v>90074.28981444001</v>
      </c>
      <c r="L156" s="6">
        <v>92025.924307</v>
      </c>
      <c r="M156" s="6">
        <v>96925.417853</v>
      </c>
      <c r="N156" s="1">
        <f>SUM(K156:M156)</f>
        <v>279025.63197444</v>
      </c>
      <c r="O156" s="6">
        <v>90097.469169</v>
      </c>
      <c r="P156" s="6">
        <v>104182.04355116001</v>
      </c>
      <c r="Q156" s="6">
        <v>110870.307959</v>
      </c>
      <c r="R156" s="6">
        <f>SUM(O156:Q156)</f>
        <v>305149.82067916</v>
      </c>
    </row>
    <row r="157" spans="1:20" s="10" customFormat="1" ht="12.75">
      <c r="A157" s="2" t="s">
        <v>41</v>
      </c>
      <c r="B157" s="2" t="s">
        <v>280</v>
      </c>
      <c r="C157" s="3">
        <f>SUM(C155:C156)</f>
        <v>90533.04313347</v>
      </c>
      <c r="D157" s="3">
        <f aca="true" t="shared" si="37" ref="D157:R157">SUM(D155:D156)</f>
        <v>139563.69687307</v>
      </c>
      <c r="E157" s="3">
        <f>SUM(E155:E156)</f>
        <v>144050.0234495443</v>
      </c>
      <c r="F157" s="3">
        <f t="shared" si="37"/>
        <v>374146.7634560843</v>
      </c>
      <c r="G157" s="3">
        <f t="shared" si="37"/>
        <v>144567.37798005922</v>
      </c>
      <c r="H157" s="3">
        <f t="shared" si="37"/>
        <v>139614.1472573681</v>
      </c>
      <c r="I157" s="3">
        <f t="shared" si="37"/>
        <v>125813.19674298473</v>
      </c>
      <c r="J157" s="6">
        <f t="shared" si="36"/>
        <v>409994.721980412</v>
      </c>
      <c r="K157" s="3">
        <f>SUM(K155:K156)</f>
        <v>106472.79495607002</v>
      </c>
      <c r="L157" s="3">
        <f t="shared" si="37"/>
        <v>107236.46165165749</v>
      </c>
      <c r="M157" s="3">
        <f>SUM(M155:M156)</f>
        <v>115658.51413437311</v>
      </c>
      <c r="N157" s="3">
        <f>SUM(N155:N156)</f>
        <v>329367.7707421006</v>
      </c>
      <c r="O157" s="3">
        <f t="shared" si="37"/>
        <v>105685.24508524</v>
      </c>
      <c r="P157" s="3">
        <f>SUM(P155:P156)</f>
        <v>119743.5664131373</v>
      </c>
      <c r="Q157" s="3">
        <f>SUM(Q155:Q156)</f>
        <v>127669.57734667331</v>
      </c>
      <c r="R157" s="3">
        <f t="shared" si="37"/>
        <v>353098.3888450506</v>
      </c>
      <c r="T157" s="67"/>
    </row>
    <row r="158" spans="1:18" ht="12.75">
      <c r="A158" s="6" t="s">
        <v>181</v>
      </c>
      <c r="B158" s="6" t="s">
        <v>401</v>
      </c>
      <c r="C158" s="6">
        <v>197228.6751373208</v>
      </c>
      <c r="D158" s="6">
        <v>194365.35390285205</v>
      </c>
      <c r="E158" s="6">
        <v>218953.14060226377</v>
      </c>
      <c r="F158" s="1">
        <f>SUM(C158:E158)</f>
        <v>610547.1696424366</v>
      </c>
      <c r="G158" s="6">
        <v>192998.49689501149</v>
      </c>
      <c r="H158" s="6">
        <v>198095.18450323815</v>
      </c>
      <c r="I158" s="14">
        <v>222421.58420745906</v>
      </c>
      <c r="J158" s="6">
        <f t="shared" si="36"/>
        <v>613515.2656057087</v>
      </c>
      <c r="K158" s="6">
        <v>191904.1865296834</v>
      </c>
      <c r="L158" s="6">
        <v>192430.08281598127</v>
      </c>
      <c r="M158" s="6">
        <v>212534.8250250373</v>
      </c>
      <c r="N158" s="1">
        <f>SUM(K158:M158)</f>
        <v>596869.0943707019</v>
      </c>
      <c r="O158" s="6">
        <v>215225.8546165491</v>
      </c>
      <c r="P158" s="6">
        <v>235423.68829128562</v>
      </c>
      <c r="Q158" s="6">
        <v>312872.4752808486</v>
      </c>
      <c r="R158" s="6">
        <f>SUM(O158:Q158)</f>
        <v>763522.0181886833</v>
      </c>
    </row>
    <row r="159" spans="1:18" ht="12.75">
      <c r="A159" s="5" t="s">
        <v>182</v>
      </c>
      <c r="B159" s="5" t="s">
        <v>402</v>
      </c>
      <c r="C159" s="6">
        <v>61424.94894614</v>
      </c>
      <c r="D159" s="6">
        <v>99406.17489172</v>
      </c>
      <c r="E159" s="6">
        <v>83110.67745224001</v>
      </c>
      <c r="F159" s="1">
        <f>SUM(C159:E159)</f>
        <v>243941.80129010003</v>
      </c>
      <c r="G159" s="6">
        <v>64652.589254189996</v>
      </c>
      <c r="H159" s="6">
        <v>64831.83312835</v>
      </c>
      <c r="I159" s="14">
        <v>76920.94038377001</v>
      </c>
      <c r="J159" s="6">
        <f t="shared" si="36"/>
        <v>206405.36276631</v>
      </c>
      <c r="K159" s="6">
        <v>63619.243119729996</v>
      </c>
      <c r="L159" s="6">
        <v>66190.66787247</v>
      </c>
      <c r="M159" s="6">
        <v>68694.65185706</v>
      </c>
      <c r="N159" s="1">
        <f>SUM(K159:M159)</f>
        <v>198504.56284926</v>
      </c>
      <c r="O159" s="6">
        <v>67934.83240008</v>
      </c>
      <c r="P159" s="6">
        <v>76114.1391419</v>
      </c>
      <c r="Q159" s="6">
        <v>75498.64620146</v>
      </c>
      <c r="R159" s="6">
        <f>SUM(O159:Q159)</f>
        <v>219547.61774343997</v>
      </c>
    </row>
    <row r="160" spans="1:18" ht="12.75">
      <c r="A160" s="5" t="s">
        <v>183</v>
      </c>
      <c r="B160" s="5" t="s">
        <v>403</v>
      </c>
      <c r="C160" s="6">
        <v>23393.135674</v>
      </c>
      <c r="D160" s="6">
        <v>39797.559781</v>
      </c>
      <c r="E160" s="6">
        <v>33424.443089</v>
      </c>
      <c r="F160" s="1">
        <f>SUM(C160:E160)</f>
        <v>96615.13854400002</v>
      </c>
      <c r="G160" s="6">
        <v>24639.99990046</v>
      </c>
      <c r="H160" s="6">
        <v>25282.934611</v>
      </c>
      <c r="I160" s="14">
        <v>29769.969078</v>
      </c>
      <c r="J160" s="6">
        <f t="shared" si="36"/>
        <v>79692.90358946</v>
      </c>
      <c r="K160" s="6">
        <v>25134.984581</v>
      </c>
      <c r="L160" s="6">
        <v>25591.74578</v>
      </c>
      <c r="M160" s="6">
        <v>26245.323097</v>
      </c>
      <c r="N160" s="1">
        <f>SUM(K160:M160)</f>
        <v>76972.05345800001</v>
      </c>
      <c r="O160" s="6">
        <v>26111.873975</v>
      </c>
      <c r="P160" s="6">
        <v>34154.60996766</v>
      </c>
      <c r="Q160" s="6">
        <v>28716.19705</v>
      </c>
      <c r="R160" s="6">
        <f>SUM(O160:Q160)</f>
        <v>88982.68099266</v>
      </c>
    </row>
    <row r="161" spans="1:20" s="10" customFormat="1" ht="12.75">
      <c r="A161" s="2" t="s">
        <v>36</v>
      </c>
      <c r="B161" s="2" t="s">
        <v>280</v>
      </c>
      <c r="C161" s="3">
        <f>SUM(C158:C160)</f>
        <v>282046.7597574608</v>
      </c>
      <c r="D161" s="3">
        <f>SUM(D158:D160)</f>
        <v>333569.08857557207</v>
      </c>
      <c r="E161" s="3">
        <f>SUM(E158:E160)</f>
        <v>335488.26114350377</v>
      </c>
      <c r="F161" s="3">
        <f aca="true" t="shared" si="38" ref="F161:R161">SUM(F158:F160)</f>
        <v>951104.1094765365</v>
      </c>
      <c r="G161" s="3">
        <f t="shared" si="38"/>
        <v>282291.0860496615</v>
      </c>
      <c r="H161" s="3">
        <f t="shared" si="38"/>
        <v>288209.95224258816</v>
      </c>
      <c r="I161" s="3">
        <f t="shared" si="38"/>
        <v>329112.49366922904</v>
      </c>
      <c r="J161" s="3">
        <f t="shared" si="38"/>
        <v>899613.5319614786</v>
      </c>
      <c r="K161" s="3">
        <f t="shared" si="38"/>
        <v>280658.4142304134</v>
      </c>
      <c r="L161" s="3">
        <f t="shared" si="38"/>
        <v>284212.4964684513</v>
      </c>
      <c r="M161" s="3">
        <f>SUM(M158:M160)</f>
        <v>307474.7999790973</v>
      </c>
      <c r="N161" s="3">
        <f>SUM(N158:N160)</f>
        <v>872345.710677962</v>
      </c>
      <c r="O161" s="3">
        <f t="shared" si="38"/>
        <v>309272.5609916291</v>
      </c>
      <c r="P161" s="3">
        <f>SUM(P158:P160)</f>
        <v>345692.43740084564</v>
      </c>
      <c r="Q161" s="3">
        <f>SUM(Q158:Q160)</f>
        <v>417087.3185323086</v>
      </c>
      <c r="R161" s="3">
        <f t="shared" si="38"/>
        <v>1072052.3169247834</v>
      </c>
      <c r="T161" s="67"/>
    </row>
    <row r="162" spans="1:18" ht="12.75">
      <c r="A162" s="2" t="s">
        <v>36</v>
      </c>
      <c r="B162" s="2" t="s">
        <v>280</v>
      </c>
      <c r="C162" s="3">
        <f>C161+C157+C153</f>
        <v>508884.8528811446</v>
      </c>
      <c r="D162" s="3">
        <f>D161+D157+D153</f>
        <v>628029.8811330453</v>
      </c>
      <c r="E162" s="3">
        <f aca="true" t="shared" si="39" ref="E162:R162">E161+E157+E153</f>
        <v>642850.7844455477</v>
      </c>
      <c r="F162" s="3">
        <f t="shared" si="39"/>
        <v>1779765.5184597375</v>
      </c>
      <c r="G162" s="3">
        <f t="shared" si="39"/>
        <v>582770.943593011</v>
      </c>
      <c r="H162" s="3">
        <f t="shared" si="39"/>
        <v>598979.135306389</v>
      </c>
      <c r="I162" s="3">
        <f t="shared" si="39"/>
        <v>655499.5620865962</v>
      </c>
      <c r="J162" s="3">
        <f>J161+J157+J153</f>
        <v>1837249.640985996</v>
      </c>
      <c r="K162" s="3">
        <f>K161+K157+K153</f>
        <v>535524.6581724926</v>
      </c>
      <c r="L162" s="3">
        <f t="shared" si="39"/>
        <v>539348.5602829026</v>
      </c>
      <c r="M162" s="3">
        <f>M161+M157+M153</f>
        <v>581381.2737114648</v>
      </c>
      <c r="N162" s="3">
        <f>N161+N157+N153</f>
        <v>1656254.49216686</v>
      </c>
      <c r="O162" s="3">
        <f t="shared" si="39"/>
        <v>565814.8788089073</v>
      </c>
      <c r="P162" s="3">
        <f>P161+P157+P153</f>
        <v>642208.452934929</v>
      </c>
      <c r="Q162" s="3">
        <f>Q161+Q157+Q153</f>
        <v>700012.3993814114</v>
      </c>
      <c r="R162" s="3">
        <f t="shared" si="39"/>
        <v>1908035.731125248</v>
      </c>
    </row>
    <row r="163" spans="1:18" ht="12.75">
      <c r="A163" s="6" t="s">
        <v>63</v>
      </c>
      <c r="B163" s="3" t="s">
        <v>404</v>
      </c>
      <c r="C163" s="6"/>
      <c r="D163" s="6"/>
      <c r="E163" s="6"/>
      <c r="F163" s="6"/>
      <c r="G163" s="6"/>
      <c r="H163" s="6"/>
      <c r="I163" s="6"/>
      <c r="J163" s="6"/>
      <c r="K163" s="2"/>
      <c r="L163" s="6"/>
      <c r="M163" s="6"/>
      <c r="N163" s="6"/>
      <c r="O163" s="6"/>
      <c r="P163" s="6"/>
      <c r="Q163" s="6"/>
      <c r="R163" s="6"/>
    </row>
    <row r="164" spans="1:18" ht="12.75">
      <c r="A164" s="5" t="s">
        <v>184</v>
      </c>
      <c r="B164" s="5" t="s">
        <v>405</v>
      </c>
      <c r="C164" s="6">
        <v>1.870346</v>
      </c>
      <c r="D164" s="6">
        <v>1.886568</v>
      </c>
      <c r="E164" s="6">
        <v>5.223836</v>
      </c>
      <c r="F164" s="1">
        <f aca="true" t="shared" si="40" ref="F164:F170">SUM(C164:E164)</f>
        <v>8.98075</v>
      </c>
      <c r="G164" s="6">
        <v>15.110911</v>
      </c>
      <c r="H164" s="6">
        <v>3.120209</v>
      </c>
      <c r="I164" s="14">
        <v>3.03092378</v>
      </c>
      <c r="J164" s="6">
        <f aca="true" t="shared" si="41" ref="J164:J170">SUM(G164:I164)</f>
        <v>21.26204378</v>
      </c>
      <c r="K164" s="37">
        <v>25.291481</v>
      </c>
      <c r="L164" s="6">
        <v>4.257145</v>
      </c>
      <c r="M164" s="6">
        <v>2.936067</v>
      </c>
      <c r="N164" s="1">
        <f aca="true" t="shared" si="42" ref="N164:N170">SUM(K164:M164)</f>
        <v>32.484693</v>
      </c>
      <c r="O164" s="6">
        <v>1.998518</v>
      </c>
      <c r="P164" s="6">
        <v>3.128088</v>
      </c>
      <c r="Q164" s="6">
        <v>1.654101</v>
      </c>
      <c r="R164" s="6">
        <f aca="true" t="shared" si="43" ref="R164:R170">SUM(O164:Q164)</f>
        <v>6.780707</v>
      </c>
    </row>
    <row r="165" spans="1:18" ht="12.75">
      <c r="A165" s="5" t="s">
        <v>185</v>
      </c>
      <c r="B165" s="5" t="s">
        <v>406</v>
      </c>
      <c r="C165" s="6"/>
      <c r="D165" s="6"/>
      <c r="E165" s="6"/>
      <c r="F165" s="1">
        <f t="shared" si="40"/>
        <v>0</v>
      </c>
      <c r="G165" s="6"/>
      <c r="H165" s="6"/>
      <c r="I165" s="14"/>
      <c r="J165" s="6">
        <f t="shared" si="41"/>
        <v>0</v>
      </c>
      <c r="K165" s="37">
        <v>0</v>
      </c>
      <c r="L165" s="6">
        <v>0</v>
      </c>
      <c r="M165" s="6">
        <v>0</v>
      </c>
      <c r="N165" s="1">
        <f t="shared" si="42"/>
        <v>0</v>
      </c>
      <c r="O165" s="6">
        <v>0</v>
      </c>
      <c r="P165" s="6">
        <v>0</v>
      </c>
      <c r="Q165" s="6">
        <v>0</v>
      </c>
      <c r="R165" s="6">
        <f t="shared" si="43"/>
        <v>0</v>
      </c>
    </row>
    <row r="166" spans="1:18" ht="12.75">
      <c r="A166" s="5" t="s">
        <v>186</v>
      </c>
      <c r="B166" s="5" t="s">
        <v>407</v>
      </c>
      <c r="C166" s="6">
        <v>249.418417</v>
      </c>
      <c r="D166" s="6">
        <v>21.150471</v>
      </c>
      <c r="E166" s="6">
        <v>121.557111</v>
      </c>
      <c r="F166" s="1">
        <f t="shared" si="40"/>
        <v>392.12599900000004</v>
      </c>
      <c r="G166" s="6">
        <v>155.26635287</v>
      </c>
      <c r="H166" s="6">
        <v>122.18587</v>
      </c>
      <c r="I166" s="14">
        <v>59.609166</v>
      </c>
      <c r="J166" s="6">
        <f t="shared" si="41"/>
        <v>337.06138887000003</v>
      </c>
      <c r="K166" s="37">
        <v>19.339684</v>
      </c>
      <c r="L166" s="6">
        <v>242.018082</v>
      </c>
      <c r="M166" s="6">
        <v>344.01794</v>
      </c>
      <c r="N166" s="1">
        <f t="shared" si="42"/>
        <v>605.375706</v>
      </c>
      <c r="O166" s="6">
        <v>1.135</v>
      </c>
      <c r="P166" s="6">
        <v>0</v>
      </c>
      <c r="Q166" s="6">
        <v>24.407589</v>
      </c>
      <c r="R166" s="6">
        <f t="shared" si="43"/>
        <v>25.542589000000003</v>
      </c>
    </row>
    <row r="167" spans="1:18" ht="12.75">
      <c r="A167" s="5" t="s">
        <v>187</v>
      </c>
      <c r="B167" s="5" t="s">
        <v>408</v>
      </c>
      <c r="C167" s="6">
        <v>0</v>
      </c>
      <c r="D167" s="6">
        <v>0</v>
      </c>
      <c r="E167" s="6">
        <v>0</v>
      </c>
      <c r="F167" s="1">
        <f t="shared" si="40"/>
        <v>0</v>
      </c>
      <c r="G167" s="6">
        <v>0</v>
      </c>
      <c r="H167" s="6">
        <v>0.180842</v>
      </c>
      <c r="I167" s="14">
        <v>51.828219</v>
      </c>
      <c r="J167" s="6">
        <f t="shared" si="41"/>
        <v>52.009060999999996</v>
      </c>
      <c r="K167" s="37">
        <v>0</v>
      </c>
      <c r="L167" s="6">
        <v>0</v>
      </c>
      <c r="M167" s="6">
        <v>0</v>
      </c>
      <c r="N167" s="1">
        <f t="shared" si="42"/>
        <v>0</v>
      </c>
      <c r="O167" s="6">
        <v>0</v>
      </c>
      <c r="P167" s="6">
        <v>0.4755</v>
      </c>
      <c r="Q167" s="6">
        <v>2.28434484</v>
      </c>
      <c r="R167" s="6">
        <f t="shared" si="43"/>
        <v>2.75984484</v>
      </c>
    </row>
    <row r="168" spans="1:18" ht="12.75">
      <c r="A168" s="5" t="s">
        <v>188</v>
      </c>
      <c r="B168" s="5" t="s">
        <v>409</v>
      </c>
      <c r="C168" s="6">
        <v>1</v>
      </c>
      <c r="D168" s="6">
        <v>1.995651</v>
      </c>
      <c r="E168" s="6">
        <v>3.698485</v>
      </c>
      <c r="F168" s="1">
        <f t="shared" si="40"/>
        <v>6.694136</v>
      </c>
      <c r="G168" s="6">
        <v>2.34654</v>
      </c>
      <c r="H168" s="6">
        <v>2.50947</v>
      </c>
      <c r="I168" s="14">
        <v>0.943159</v>
      </c>
      <c r="J168" s="6">
        <f t="shared" si="41"/>
        <v>5.799168999999999</v>
      </c>
      <c r="K168" s="37">
        <v>0.255439</v>
      </c>
      <c r="L168" s="6">
        <v>0.895694</v>
      </c>
      <c r="M168" s="6">
        <v>18.602804</v>
      </c>
      <c r="N168" s="1">
        <f t="shared" si="42"/>
        <v>19.753937</v>
      </c>
      <c r="O168" s="6">
        <v>6.233976869999975</v>
      </c>
      <c r="P168" s="6">
        <v>0.482712</v>
      </c>
      <c r="Q168" s="6">
        <v>4.718297</v>
      </c>
      <c r="R168" s="6">
        <f t="shared" si="43"/>
        <v>11.434985869999975</v>
      </c>
    </row>
    <row r="169" spans="1:18" ht="12.75">
      <c r="A169" s="5" t="s">
        <v>189</v>
      </c>
      <c r="B169" s="5" t="s">
        <v>410</v>
      </c>
      <c r="C169" s="6">
        <v>10.621499</v>
      </c>
      <c r="D169" s="6">
        <v>23.230499</v>
      </c>
      <c r="E169" s="6">
        <v>76.882396</v>
      </c>
      <c r="F169" s="1">
        <f t="shared" si="40"/>
        <v>110.734394</v>
      </c>
      <c r="G169" s="6">
        <v>130.573605</v>
      </c>
      <c r="H169" s="6">
        <v>114.471535</v>
      </c>
      <c r="I169" s="14">
        <v>228.203764</v>
      </c>
      <c r="J169" s="6">
        <f t="shared" si="41"/>
        <v>473.24890400000004</v>
      </c>
      <c r="K169" s="37">
        <v>403.91636</v>
      </c>
      <c r="L169" s="6">
        <v>165.977666</v>
      </c>
      <c r="M169" s="6">
        <v>92.052088</v>
      </c>
      <c r="N169" s="1">
        <f t="shared" si="42"/>
        <v>661.946114</v>
      </c>
      <c r="O169" s="6">
        <v>53.423895</v>
      </c>
      <c r="P169" s="6">
        <v>124.85339</v>
      </c>
      <c r="Q169" s="6">
        <v>36.952013</v>
      </c>
      <c r="R169" s="6">
        <f t="shared" si="43"/>
        <v>215.229298</v>
      </c>
    </row>
    <row r="170" spans="1:18" ht="12.75">
      <c r="A170" s="5" t="s">
        <v>235</v>
      </c>
      <c r="B170" s="5" t="s">
        <v>411</v>
      </c>
      <c r="C170" s="6">
        <v>10108.49399571</v>
      </c>
      <c r="D170" s="6">
        <v>8254.39163478</v>
      </c>
      <c r="E170" s="6">
        <v>8424.036226193297</v>
      </c>
      <c r="F170" s="1">
        <f t="shared" si="40"/>
        <v>26786.921856683297</v>
      </c>
      <c r="G170" s="6">
        <v>7511.422340248999</v>
      </c>
      <c r="H170" s="6">
        <v>9336.387096504299</v>
      </c>
      <c r="I170" s="14">
        <v>21175.520905915597</v>
      </c>
      <c r="J170" s="6">
        <f t="shared" si="41"/>
        <v>38023.330342668894</v>
      </c>
      <c r="K170" s="37">
        <v>11708.677095870298</v>
      </c>
      <c r="L170" s="6">
        <v>22890.6804578678</v>
      </c>
      <c r="M170" s="6">
        <v>15223.8338111403</v>
      </c>
      <c r="N170" s="1">
        <f t="shared" si="42"/>
        <v>49823.191364878396</v>
      </c>
      <c r="O170" s="6">
        <v>6678.461470609899</v>
      </c>
      <c r="P170" s="6">
        <v>7967.6373518973005</v>
      </c>
      <c r="Q170" s="6">
        <v>13235.650492308601</v>
      </c>
      <c r="R170" s="6">
        <f t="shared" si="43"/>
        <v>27881.749314815803</v>
      </c>
    </row>
    <row r="171" spans="1:18" ht="12.75">
      <c r="A171" s="2" t="s">
        <v>57</v>
      </c>
      <c r="B171" s="2" t="s">
        <v>412</v>
      </c>
      <c r="C171" s="3">
        <f aca="true" t="shared" si="44" ref="C171:R171">SUM(C164:C170)</f>
        <v>10371.404257709999</v>
      </c>
      <c r="D171" s="3">
        <f t="shared" si="44"/>
        <v>8302.65482378</v>
      </c>
      <c r="E171" s="3">
        <f t="shared" si="44"/>
        <v>8631.398054193296</v>
      </c>
      <c r="F171" s="3">
        <f t="shared" si="44"/>
        <v>27305.457135683297</v>
      </c>
      <c r="G171" s="3">
        <f t="shared" si="44"/>
        <v>7814.719749118999</v>
      </c>
      <c r="H171" s="3">
        <f t="shared" si="44"/>
        <v>9578.855022504298</v>
      </c>
      <c r="I171" s="3">
        <f t="shared" si="44"/>
        <v>21519.136137695597</v>
      </c>
      <c r="J171" s="3">
        <f t="shared" si="44"/>
        <v>38912.71090931889</v>
      </c>
      <c r="K171" s="3">
        <f>SUM(K164:K170)</f>
        <v>12157.480059870299</v>
      </c>
      <c r="L171" s="3">
        <f>SUM(L164:L170)</f>
        <v>23303.829044867798</v>
      </c>
      <c r="M171" s="3">
        <f>SUM(M164:M170)</f>
        <v>15681.442710140302</v>
      </c>
      <c r="N171" s="3">
        <f t="shared" si="44"/>
        <v>51142.75181487839</v>
      </c>
      <c r="O171" s="3">
        <f t="shared" si="44"/>
        <v>6741.252860479899</v>
      </c>
      <c r="P171" s="3">
        <f t="shared" si="44"/>
        <v>8096.577041897301</v>
      </c>
      <c r="Q171" s="3">
        <f t="shared" si="44"/>
        <v>13305.666837148601</v>
      </c>
      <c r="R171" s="3">
        <f t="shared" si="44"/>
        <v>28143.496739525803</v>
      </c>
    </row>
    <row r="172" spans="1:18" ht="12.75">
      <c r="A172" s="2" t="s">
        <v>59</v>
      </c>
      <c r="B172" s="2" t="s">
        <v>252</v>
      </c>
      <c r="C172" s="3">
        <f>C162+C171</f>
        <v>519256.2571388546</v>
      </c>
      <c r="D172" s="3">
        <f aca="true" t="shared" si="45" ref="D172:R172">D162+D171</f>
        <v>636332.5359568252</v>
      </c>
      <c r="E172" s="3">
        <f t="shared" si="45"/>
        <v>651482.182499741</v>
      </c>
      <c r="F172" s="3">
        <f t="shared" si="45"/>
        <v>1807070.975595421</v>
      </c>
      <c r="G172" s="3">
        <f t="shared" si="45"/>
        <v>590585.66334213</v>
      </c>
      <c r="H172" s="3">
        <f t="shared" si="45"/>
        <v>608557.9903288933</v>
      </c>
      <c r="I172" s="3">
        <f t="shared" si="45"/>
        <v>677018.6982242918</v>
      </c>
      <c r="J172" s="3">
        <f>J162+J171</f>
        <v>1876162.3518953149</v>
      </c>
      <c r="K172" s="3">
        <f>K162+K171</f>
        <v>547682.1382323629</v>
      </c>
      <c r="L172" s="3">
        <f>L162+L171</f>
        <v>562652.3893277703</v>
      </c>
      <c r="M172" s="3">
        <f t="shared" si="45"/>
        <v>597062.7164216051</v>
      </c>
      <c r="N172" s="3">
        <f>N162+N171</f>
        <v>1707397.2439817383</v>
      </c>
      <c r="O172" s="3">
        <f t="shared" si="45"/>
        <v>572556.1316693872</v>
      </c>
      <c r="P172" s="3">
        <f t="shared" si="45"/>
        <v>650305.0299768264</v>
      </c>
      <c r="Q172" s="3">
        <f t="shared" si="45"/>
        <v>713318.06621856</v>
      </c>
      <c r="R172" s="3">
        <f t="shared" si="45"/>
        <v>1936179.2278647737</v>
      </c>
    </row>
    <row r="173" spans="1:18" ht="12.75">
      <c r="A173" s="5" t="s">
        <v>190</v>
      </c>
      <c r="B173" s="5" t="s">
        <v>413</v>
      </c>
      <c r="C173" s="6"/>
      <c r="D173" s="6"/>
      <c r="E173" s="6"/>
      <c r="F173" s="1">
        <f aca="true" t="shared" si="46" ref="F173:F178">SUM(C173:E173)</f>
        <v>0</v>
      </c>
      <c r="G173" s="14">
        <v>1637.513368265899</v>
      </c>
      <c r="H173" s="6">
        <v>273.19785318</v>
      </c>
      <c r="I173" s="6"/>
      <c r="J173" s="6">
        <f aca="true" t="shared" si="47" ref="J173:J178">SUM(G173:I173)</f>
        <v>1910.7112214458991</v>
      </c>
      <c r="K173" s="6">
        <v>21363.733344899996</v>
      </c>
      <c r="L173" s="6">
        <v>3497.3431591</v>
      </c>
      <c r="M173" s="6">
        <v>3357.709163</v>
      </c>
      <c r="N173" s="1">
        <f aca="true" t="shared" si="48" ref="N173:N178">SUM(K173:M173)</f>
        <v>28218.785666999996</v>
      </c>
      <c r="O173" s="6">
        <v>2535.6926867500047</v>
      </c>
      <c r="P173" s="6">
        <v>686.9015935499999</v>
      </c>
      <c r="Q173" s="6">
        <v>686.9015935499999</v>
      </c>
      <c r="R173" s="6">
        <f>SUM(O173:Q173)</f>
        <v>3909.4958738500045</v>
      </c>
    </row>
    <row r="174" spans="1:18" ht="12.75">
      <c r="A174" s="5" t="s">
        <v>76</v>
      </c>
      <c r="B174" s="5" t="s">
        <v>414</v>
      </c>
      <c r="C174" s="6"/>
      <c r="D174" s="6"/>
      <c r="E174" s="6"/>
      <c r="F174" s="1">
        <f t="shared" si="46"/>
        <v>0</v>
      </c>
      <c r="G174" s="14"/>
      <c r="H174" s="14"/>
      <c r="I174" s="14"/>
      <c r="J174" s="6">
        <f t="shared" si="47"/>
        <v>0</v>
      </c>
      <c r="K174" s="6"/>
      <c r="L174" s="6"/>
      <c r="M174" s="6"/>
      <c r="N174" s="1">
        <f t="shared" si="48"/>
        <v>0</v>
      </c>
      <c r="O174" s="6"/>
      <c r="P174" s="6"/>
      <c r="Q174" s="6"/>
      <c r="R174" s="6">
        <f>SUM(O174:Q174)</f>
        <v>0</v>
      </c>
    </row>
    <row r="175" spans="1:18" ht="12.75">
      <c r="A175" s="5" t="s">
        <v>201</v>
      </c>
      <c r="B175" s="5" t="s">
        <v>415</v>
      </c>
      <c r="C175" s="6"/>
      <c r="D175" s="6"/>
      <c r="E175" s="4"/>
      <c r="F175" s="1">
        <f t="shared" si="46"/>
        <v>0</v>
      </c>
      <c r="G175" s="14"/>
      <c r="H175" s="14"/>
      <c r="I175" s="14"/>
      <c r="J175" s="6">
        <f t="shared" si="47"/>
        <v>0</v>
      </c>
      <c r="K175" s="6"/>
      <c r="L175" s="5"/>
      <c r="M175" s="6"/>
      <c r="N175" s="1">
        <f t="shared" si="48"/>
        <v>0</v>
      </c>
      <c r="O175" s="6"/>
      <c r="P175" s="6"/>
      <c r="Q175" s="6"/>
      <c r="R175" s="6">
        <f>SUM(O175:Q175)</f>
        <v>0</v>
      </c>
    </row>
    <row r="176" spans="1:18" ht="12.75">
      <c r="A176" s="5" t="s">
        <v>217</v>
      </c>
      <c r="B176" s="5" t="s">
        <v>416</v>
      </c>
      <c r="C176" s="6"/>
      <c r="D176" s="6"/>
      <c r="E176" s="4"/>
      <c r="F176" s="1">
        <f t="shared" si="46"/>
        <v>0</v>
      </c>
      <c r="G176" s="14"/>
      <c r="H176" s="14"/>
      <c r="I176" s="5"/>
      <c r="J176" s="6">
        <f t="shared" si="47"/>
        <v>0</v>
      </c>
      <c r="K176" s="6"/>
      <c r="L176" s="5"/>
      <c r="M176" s="6"/>
      <c r="N176" s="1">
        <f t="shared" si="48"/>
        <v>0</v>
      </c>
      <c r="O176" s="5"/>
      <c r="P176" s="6"/>
      <c r="Q176" s="6"/>
      <c r="R176" s="6">
        <f>SUM(O176:P176)</f>
        <v>0</v>
      </c>
    </row>
    <row r="177" spans="1:18" ht="12.75">
      <c r="A177" s="5" t="s">
        <v>218</v>
      </c>
      <c r="B177" s="5" t="s">
        <v>417</v>
      </c>
      <c r="C177" s="6"/>
      <c r="D177" s="6"/>
      <c r="E177" s="4"/>
      <c r="F177" s="1">
        <f t="shared" si="46"/>
        <v>0</v>
      </c>
      <c r="G177" s="14"/>
      <c r="H177" s="14"/>
      <c r="I177" s="6"/>
      <c r="J177" s="6">
        <f t="shared" si="47"/>
        <v>0</v>
      </c>
      <c r="K177" s="6"/>
      <c r="L177" s="5"/>
      <c r="M177" s="6"/>
      <c r="N177" s="1">
        <f t="shared" si="48"/>
        <v>0</v>
      </c>
      <c r="O177" s="5"/>
      <c r="P177" s="6"/>
      <c r="Q177" s="6"/>
      <c r="R177" s="6">
        <f>SUM(O177:P177)</f>
        <v>0</v>
      </c>
    </row>
    <row r="178" spans="1:18" ht="12.75">
      <c r="A178" s="5" t="s">
        <v>55</v>
      </c>
      <c r="B178" s="5" t="s">
        <v>253</v>
      </c>
      <c r="C178" s="6">
        <v>817.427957</v>
      </c>
      <c r="D178" s="6">
        <v>502.609922</v>
      </c>
      <c r="E178" s="6">
        <v>1055.92045</v>
      </c>
      <c r="F178" s="1">
        <f t="shared" si="46"/>
        <v>2375.958329</v>
      </c>
      <c r="G178" s="6">
        <v>487.082819</v>
      </c>
      <c r="H178" s="6">
        <v>941.580679</v>
      </c>
      <c r="I178" s="6">
        <v>736.934455</v>
      </c>
      <c r="J178" s="6">
        <f t="shared" si="47"/>
        <v>2165.597953</v>
      </c>
      <c r="K178" s="6">
        <v>669.772434</v>
      </c>
      <c r="L178" s="6">
        <v>293.722671</v>
      </c>
      <c r="M178" s="6">
        <v>906.214315</v>
      </c>
      <c r="N178" s="1">
        <f t="shared" si="48"/>
        <v>1869.7094200000001</v>
      </c>
      <c r="O178" s="6">
        <v>869.407148</v>
      </c>
      <c r="P178" s="6">
        <v>937.807735</v>
      </c>
      <c r="Q178" s="6">
        <v>1514.366816</v>
      </c>
      <c r="R178" s="6">
        <f>SUM(O178:Q178)</f>
        <v>3321.5816990000003</v>
      </c>
    </row>
    <row r="179" spans="1:18" ht="12.75">
      <c r="A179" s="2" t="s">
        <v>58</v>
      </c>
      <c r="B179" s="2" t="s">
        <v>264</v>
      </c>
      <c r="C179" s="3">
        <f>C172-C173-C174-C175+C178</f>
        <v>520073.68509585457</v>
      </c>
      <c r="D179" s="3">
        <f aca="true" t="shared" si="49" ref="D179:R179">D172-D173-D174-D175+D178</f>
        <v>636835.1458788252</v>
      </c>
      <c r="E179" s="3">
        <f t="shared" si="49"/>
        <v>652538.102949741</v>
      </c>
      <c r="F179" s="3">
        <f t="shared" si="49"/>
        <v>1809446.933924421</v>
      </c>
      <c r="G179" s="3">
        <f t="shared" si="49"/>
        <v>589435.2327928641</v>
      </c>
      <c r="H179" s="3">
        <f t="shared" si="49"/>
        <v>609226.3731547133</v>
      </c>
      <c r="I179" s="3">
        <f t="shared" si="49"/>
        <v>677755.6326792918</v>
      </c>
      <c r="J179" s="3">
        <f>J172-J173-J174-J175+J178</f>
        <v>1876417.2386268692</v>
      </c>
      <c r="K179" s="3">
        <f>K172-K173-K174-K175+K178</f>
        <v>526988.177321463</v>
      </c>
      <c r="L179" s="3">
        <f t="shared" si="49"/>
        <v>559448.7688396703</v>
      </c>
      <c r="M179" s="3">
        <f>M172-M173-M174-M175+M178</f>
        <v>594611.2215736051</v>
      </c>
      <c r="N179" s="3">
        <f>N172-N173-N174-N175+N178</f>
        <v>1681048.1677347382</v>
      </c>
      <c r="O179" s="3">
        <f t="shared" si="49"/>
        <v>570889.8461306372</v>
      </c>
      <c r="P179" s="3">
        <f t="shared" si="49"/>
        <v>650555.9361182764</v>
      </c>
      <c r="Q179" s="3">
        <f t="shared" si="49"/>
        <v>714145.53144101</v>
      </c>
      <c r="R179" s="3">
        <f t="shared" si="49"/>
        <v>1935591.3136899236</v>
      </c>
    </row>
    <row r="180" spans="1:11" ht="14.25">
      <c r="A180" s="23" t="s">
        <v>56</v>
      </c>
      <c r="B180" s="23" t="s">
        <v>286</v>
      </c>
      <c r="F180" s="31"/>
      <c r="I180" s="49"/>
      <c r="K180" s="54"/>
    </row>
    <row r="181" spans="1:6" ht="14.25">
      <c r="A181" s="23"/>
      <c r="B181" s="23"/>
      <c r="F181" s="31"/>
    </row>
    <row r="182" spans="1:6" ht="15.75">
      <c r="A182" s="17" t="s">
        <v>490</v>
      </c>
      <c r="B182" s="76" t="s">
        <v>419</v>
      </c>
      <c r="C182" s="76"/>
      <c r="D182" s="76"/>
      <c r="E182" s="24"/>
      <c r="F182" s="24"/>
    </row>
    <row r="183" spans="1:18" ht="12.75">
      <c r="A183" s="113" t="s">
        <v>51</v>
      </c>
      <c r="B183" s="113" t="s">
        <v>420</v>
      </c>
      <c r="C183" s="107" t="str">
        <f>C2</f>
        <v>1st Quarter 2020/21</v>
      </c>
      <c r="D183" s="107"/>
      <c r="E183" s="107"/>
      <c r="F183" s="107"/>
      <c r="G183" s="103" t="str">
        <f>G2</f>
        <v>2nd Quarter 2020/21</v>
      </c>
      <c r="H183" s="104"/>
      <c r="I183" s="104"/>
      <c r="J183" s="105"/>
      <c r="K183" s="103" t="str">
        <f>K2</f>
        <v>3rd Quarter 2020/21</v>
      </c>
      <c r="L183" s="104"/>
      <c r="M183" s="104"/>
      <c r="N183" s="105"/>
      <c r="O183" s="107" t="str">
        <f>O2</f>
        <v>4th Quarter 2020/21</v>
      </c>
      <c r="P183" s="107" t="str">
        <f>P2</f>
        <v>4th Quarter 2015/16</v>
      </c>
      <c r="Q183" s="107" t="str">
        <f>Q2</f>
        <v>4th Quarter 2015/16</v>
      </c>
      <c r="R183" s="107"/>
    </row>
    <row r="184" spans="1:19" ht="12.75">
      <c r="A184" s="113"/>
      <c r="B184" s="113"/>
      <c r="C184" s="9" t="str">
        <f>'Departmental data 20-21'!C4</f>
        <v>July</v>
      </c>
      <c r="D184" s="9" t="str">
        <f>'Departmental data 20-21'!D4</f>
        <v>August</v>
      </c>
      <c r="E184" s="9" t="str">
        <f>'Departmental data 20-21'!E4</f>
        <v>September</v>
      </c>
      <c r="F184" s="9" t="str">
        <f>'Departmental data 20-21'!F4</f>
        <v>Total</v>
      </c>
      <c r="G184" s="9" t="str">
        <f>'Departmental data 20-21'!G4</f>
        <v>October</v>
      </c>
      <c r="H184" s="9" t="str">
        <f>'Departmental data 20-21'!H4</f>
        <v>November</v>
      </c>
      <c r="I184" s="9" t="str">
        <f>'Departmental data 20-21'!I4</f>
        <v>December</v>
      </c>
      <c r="J184" s="9" t="str">
        <f>'Departmental data 20-21'!J4</f>
        <v>Total</v>
      </c>
      <c r="K184" s="9" t="str">
        <f>'Departmental data 20-21'!K4</f>
        <v>January</v>
      </c>
      <c r="L184" s="9" t="str">
        <f>'Departmental data 20-21'!L4</f>
        <v>February</v>
      </c>
      <c r="M184" s="9" t="str">
        <f>'Departmental data 20-21'!M4</f>
        <v>March</v>
      </c>
      <c r="N184" s="9" t="str">
        <f>'Departmental data 20-21'!N4</f>
        <v>Total</v>
      </c>
      <c r="O184" s="9" t="str">
        <f>'Departmental data 20-21'!O4</f>
        <v>April</v>
      </c>
      <c r="P184" s="9" t="str">
        <f>'Departmental data 20-21'!P4</f>
        <v>May</v>
      </c>
      <c r="Q184" s="9" t="str">
        <f>'Departmental data 20-21'!Q4</f>
        <v>June</v>
      </c>
      <c r="R184" s="9" t="str">
        <f>'Departmental data 20-21'!R4</f>
        <v>Total</v>
      </c>
      <c r="S184" s="9">
        <f>'Departmental data 20-21'!S4</f>
        <v>0</v>
      </c>
    </row>
    <row r="185" spans="1:18" ht="12.75">
      <c r="A185" s="2" t="s">
        <v>34</v>
      </c>
      <c r="B185" s="2" t="s">
        <v>291</v>
      </c>
      <c r="C185" s="6"/>
      <c r="D185" s="6"/>
      <c r="E185" s="6"/>
      <c r="F185" s="6"/>
      <c r="G185" s="6"/>
      <c r="H185" s="6"/>
      <c r="I185" s="6"/>
      <c r="J185" s="6"/>
      <c r="K185" s="55"/>
      <c r="L185" s="6"/>
      <c r="M185" s="6"/>
      <c r="N185" s="6"/>
      <c r="O185" s="6"/>
      <c r="P185" s="6"/>
      <c r="Q185" s="6"/>
      <c r="R185" s="6"/>
    </row>
    <row r="186" spans="1:18" ht="12.75">
      <c r="A186" s="5" t="s">
        <v>35</v>
      </c>
      <c r="B186" s="5" t="s">
        <v>421</v>
      </c>
      <c r="C186" s="6">
        <v>25874.298977180002</v>
      </c>
      <c r="D186" s="6">
        <v>28063.513639959998</v>
      </c>
      <c r="E186" s="6">
        <v>34711.380569010005</v>
      </c>
      <c r="F186" s="1">
        <f aca="true" t="shared" si="50" ref="F186:F198">SUM(C186:E186)</f>
        <v>88649.19318615</v>
      </c>
      <c r="G186" s="6">
        <v>27808.29649172</v>
      </c>
      <c r="H186" s="6">
        <v>26383.217196759997</v>
      </c>
      <c r="I186" s="6">
        <v>28188.365838439997</v>
      </c>
      <c r="J186" s="6">
        <f aca="true" t="shared" si="51" ref="J186:J198">SUM(G186:I186)</f>
        <v>82379.87952692</v>
      </c>
      <c r="K186" s="6">
        <v>29485.108784919998</v>
      </c>
      <c r="L186" s="6">
        <v>27747.4933968</v>
      </c>
      <c r="M186" s="6">
        <v>19495.70055656</v>
      </c>
      <c r="N186" s="1">
        <f aca="true" t="shared" si="52" ref="N186:N197">SUM(K186:M186)</f>
        <v>76728.30273827999</v>
      </c>
      <c r="O186" s="6">
        <v>23442.11005716</v>
      </c>
      <c r="P186" s="6">
        <v>22074.7185158</v>
      </c>
      <c r="Q186" s="6">
        <v>24038.31264678</v>
      </c>
      <c r="R186" s="6">
        <f aca="true" t="shared" si="53" ref="R186:R198">SUM(O186:Q186)</f>
        <v>69555.14121974</v>
      </c>
    </row>
    <row r="187" spans="1:18" ht="12.75">
      <c r="A187" s="5" t="s">
        <v>68</v>
      </c>
      <c r="B187" s="5" t="s">
        <v>422</v>
      </c>
      <c r="C187" s="6">
        <v>12803.6890826</v>
      </c>
      <c r="D187" s="6">
        <v>10514.149198</v>
      </c>
      <c r="E187" s="56">
        <v>12283.07365764</v>
      </c>
      <c r="F187" s="1">
        <f t="shared" si="50"/>
        <v>35600.91193824</v>
      </c>
      <c r="G187" s="6">
        <v>11296.105349399999</v>
      </c>
      <c r="H187" s="6">
        <v>11932.7106427</v>
      </c>
      <c r="I187" s="6">
        <v>13713.252185899999</v>
      </c>
      <c r="J187" s="6">
        <f t="shared" si="51"/>
        <v>36942.068177999994</v>
      </c>
      <c r="K187" s="6">
        <v>12441.6482088</v>
      </c>
      <c r="L187" s="6">
        <v>12685.6828225</v>
      </c>
      <c r="M187" s="6">
        <v>12634.3753261</v>
      </c>
      <c r="N187" s="1">
        <f t="shared" si="52"/>
        <v>37761.7063574</v>
      </c>
      <c r="O187" s="6">
        <v>13482.7577762</v>
      </c>
      <c r="P187" s="6">
        <v>12528.8738555</v>
      </c>
      <c r="Q187" s="6">
        <v>13880.0126562</v>
      </c>
      <c r="R187" s="6">
        <f t="shared" si="53"/>
        <v>39891.6442879</v>
      </c>
    </row>
    <row r="188" spans="1:18" ht="12.75">
      <c r="A188" s="5" t="s">
        <v>69</v>
      </c>
      <c r="B188" s="5" t="s">
        <v>294</v>
      </c>
      <c r="C188" s="6">
        <v>4854.6609413999995</v>
      </c>
      <c r="D188" s="6">
        <v>2893.4601002</v>
      </c>
      <c r="E188" s="6">
        <v>5594.21133683</v>
      </c>
      <c r="F188" s="1">
        <f t="shared" si="50"/>
        <v>13342.33237843</v>
      </c>
      <c r="G188" s="6">
        <v>5661.51525256</v>
      </c>
      <c r="H188" s="6">
        <v>4923.20217364</v>
      </c>
      <c r="I188" s="6">
        <v>5285.5731484</v>
      </c>
      <c r="J188" s="6">
        <f t="shared" si="51"/>
        <v>15870.2905746</v>
      </c>
      <c r="K188" s="6">
        <v>7150.67019781</v>
      </c>
      <c r="L188" s="6">
        <v>5259.8517466</v>
      </c>
      <c r="M188" s="6">
        <v>4343.16856146</v>
      </c>
      <c r="N188" s="1">
        <f t="shared" si="52"/>
        <v>16753.69050587</v>
      </c>
      <c r="O188" s="6">
        <v>6127.83733586</v>
      </c>
      <c r="P188" s="6">
        <v>7386.310043699999</v>
      </c>
      <c r="Q188" s="6">
        <v>4500.41793088</v>
      </c>
      <c r="R188" s="6">
        <f t="shared" si="53"/>
        <v>18014.56531044</v>
      </c>
    </row>
    <row r="189" spans="1:18" ht="12.75">
      <c r="A189" s="5" t="s">
        <v>191</v>
      </c>
      <c r="B189" s="5" t="s">
        <v>423</v>
      </c>
      <c r="C189" s="6">
        <v>1855.47304198</v>
      </c>
      <c r="D189" s="6">
        <v>1992.1551126900001</v>
      </c>
      <c r="E189" s="6">
        <v>2277.09266229</v>
      </c>
      <c r="F189" s="1">
        <f t="shared" si="50"/>
        <v>6124.72081696</v>
      </c>
      <c r="G189" s="6">
        <v>2446.14282411</v>
      </c>
      <c r="H189" s="6">
        <v>2296.85626482</v>
      </c>
      <c r="I189" s="6">
        <v>3119.8368332200002</v>
      </c>
      <c r="J189" s="6">
        <f t="shared" si="51"/>
        <v>7862.835922150001</v>
      </c>
      <c r="K189" s="6">
        <v>2633.63293506</v>
      </c>
      <c r="L189" s="6">
        <v>2393.9407675699995</v>
      </c>
      <c r="M189" s="6">
        <v>2345.6112460100003</v>
      </c>
      <c r="N189" s="1">
        <f t="shared" si="52"/>
        <v>7373.18494864</v>
      </c>
      <c r="O189" s="6">
        <v>2051.9401135</v>
      </c>
      <c r="P189" s="6">
        <v>2461.7989342600004</v>
      </c>
      <c r="Q189" s="6">
        <v>2169.79442573</v>
      </c>
      <c r="R189" s="6">
        <f t="shared" si="53"/>
        <v>6683.533473490001</v>
      </c>
    </row>
    <row r="190" spans="1:18" ht="12.75">
      <c r="A190" s="5" t="s">
        <v>62</v>
      </c>
      <c r="B190" s="5" t="s">
        <v>292</v>
      </c>
      <c r="C190" s="6">
        <v>1002.5492042000001</v>
      </c>
      <c r="D190" s="6">
        <v>946.2100634</v>
      </c>
      <c r="E190" s="6">
        <v>1217.2588184</v>
      </c>
      <c r="F190" s="1">
        <f t="shared" si="50"/>
        <v>3166.018086</v>
      </c>
      <c r="G190" s="6">
        <v>1268.0927262</v>
      </c>
      <c r="H190" s="6">
        <v>1301.96048479</v>
      </c>
      <c r="I190" s="6">
        <v>0</v>
      </c>
      <c r="J190" s="6">
        <f t="shared" si="51"/>
        <v>2570.05321099</v>
      </c>
      <c r="K190" s="6">
        <v>2568.77014354</v>
      </c>
      <c r="L190" s="6">
        <v>1684.006255</v>
      </c>
      <c r="M190" s="6">
        <v>2859.72593379</v>
      </c>
      <c r="N190" s="1">
        <f t="shared" si="52"/>
        <v>7112.502332329999</v>
      </c>
      <c r="O190" s="6">
        <v>2716.39969025</v>
      </c>
      <c r="P190" s="6">
        <v>2064.3025688000002</v>
      </c>
      <c r="Q190" s="6">
        <v>2389.73461978</v>
      </c>
      <c r="R190" s="6">
        <f t="shared" si="53"/>
        <v>7170.43687883</v>
      </c>
    </row>
    <row r="191" spans="1:18" ht="12.75">
      <c r="A191" s="5" t="s">
        <v>237</v>
      </c>
      <c r="B191" s="5" t="s">
        <v>424</v>
      </c>
      <c r="C191" s="6">
        <v>25372.15072043</v>
      </c>
      <c r="D191" s="6">
        <v>26251.900800370004</v>
      </c>
      <c r="E191" s="40">
        <v>26840.9425768</v>
      </c>
      <c r="F191" s="1">
        <f t="shared" si="50"/>
        <v>78464.99409759999</v>
      </c>
      <c r="G191" s="6">
        <v>25866.356619939997</v>
      </c>
      <c r="H191" s="6">
        <v>26997.9816102</v>
      </c>
      <c r="I191" s="6">
        <v>29846.731594940004</v>
      </c>
      <c r="J191" s="6">
        <f t="shared" si="51"/>
        <v>82711.06982508</v>
      </c>
      <c r="K191" s="6">
        <v>32972.38000521</v>
      </c>
      <c r="L191" s="6">
        <v>30377.54040393</v>
      </c>
      <c r="M191" s="6">
        <v>28331.09475892</v>
      </c>
      <c r="N191" s="1">
        <f t="shared" si="52"/>
        <v>91681.01516806</v>
      </c>
      <c r="O191" s="6">
        <v>31495.299532769997</v>
      </c>
      <c r="P191" s="6">
        <v>28296.048839839998</v>
      </c>
      <c r="Q191" s="6">
        <v>32265.31119423</v>
      </c>
      <c r="R191" s="6">
        <f t="shared" si="53"/>
        <v>92056.65956684</v>
      </c>
    </row>
    <row r="192" spans="1:18" ht="12.75">
      <c r="A192" s="5" t="s">
        <v>192</v>
      </c>
      <c r="B192" s="5" t="s">
        <v>425</v>
      </c>
      <c r="C192" s="6">
        <v>8305.997832</v>
      </c>
      <c r="D192" s="6">
        <v>7923.710331</v>
      </c>
      <c r="E192" s="40">
        <v>7816.890696</v>
      </c>
      <c r="F192" s="1">
        <f t="shared" si="50"/>
        <v>24046.598858999998</v>
      </c>
      <c r="G192" s="6">
        <v>7049.172069</v>
      </c>
      <c r="H192" s="6">
        <v>6867.516237</v>
      </c>
      <c r="I192" s="6">
        <v>6031.311336</v>
      </c>
      <c r="J192" s="6">
        <f t="shared" si="51"/>
        <v>19947.999642</v>
      </c>
      <c r="K192" s="6">
        <v>7144.606707</v>
      </c>
      <c r="L192" s="6">
        <v>8148.55032</v>
      </c>
      <c r="M192" s="6">
        <v>5570.695389</v>
      </c>
      <c r="N192" s="1">
        <f t="shared" si="52"/>
        <v>20863.852416</v>
      </c>
      <c r="O192" s="6">
        <v>7255.10740004</v>
      </c>
      <c r="P192" s="6">
        <v>4426.66775604</v>
      </c>
      <c r="Q192" s="6">
        <v>7134.975033</v>
      </c>
      <c r="R192" s="6">
        <f t="shared" si="53"/>
        <v>18816.75018908</v>
      </c>
    </row>
    <row r="193" spans="1:18" ht="12.75">
      <c r="A193" s="30" t="s">
        <v>236</v>
      </c>
      <c r="B193" s="30" t="s">
        <v>426</v>
      </c>
      <c r="C193" s="6">
        <v>246.02873303</v>
      </c>
      <c r="D193" s="6">
        <v>313.12025722000004</v>
      </c>
      <c r="E193" s="40">
        <v>255.622139</v>
      </c>
      <c r="F193" s="1">
        <f t="shared" si="50"/>
        <v>814.7711292500001</v>
      </c>
      <c r="G193" s="6">
        <v>317.8903082</v>
      </c>
      <c r="H193" s="6">
        <v>319.45620627999995</v>
      </c>
      <c r="I193" s="6">
        <v>365.78897976999997</v>
      </c>
      <c r="J193" s="6">
        <f t="shared" si="51"/>
        <v>1003.13549425</v>
      </c>
      <c r="K193" s="6">
        <v>399.957462</v>
      </c>
      <c r="L193" s="6">
        <v>202.84900851</v>
      </c>
      <c r="M193" s="6">
        <v>83.99772</v>
      </c>
      <c r="N193" s="1">
        <f t="shared" si="52"/>
        <v>686.80419051</v>
      </c>
      <c r="O193" s="6">
        <v>222.27761066</v>
      </c>
      <c r="P193" s="6">
        <v>197.35820621000002</v>
      </c>
      <c r="Q193" s="6">
        <v>239.50197431</v>
      </c>
      <c r="R193" s="6">
        <f t="shared" si="53"/>
        <v>659.13779118</v>
      </c>
    </row>
    <row r="194" spans="1:18" ht="12.75">
      <c r="A194" s="30" t="s">
        <v>221</v>
      </c>
      <c r="B194" s="30" t="s">
        <v>221</v>
      </c>
      <c r="C194" s="6">
        <v>223.44792856</v>
      </c>
      <c r="D194" s="6">
        <v>7.564552</v>
      </c>
      <c r="E194" s="40">
        <v>258.41079415</v>
      </c>
      <c r="F194" s="1">
        <f t="shared" si="50"/>
        <v>489.42327471</v>
      </c>
      <c r="G194" s="6">
        <v>259.82206399</v>
      </c>
      <c r="H194" s="6">
        <v>536.2989595</v>
      </c>
      <c r="I194" s="6">
        <v>285.22617697000004</v>
      </c>
      <c r="J194" s="6">
        <f t="shared" si="51"/>
        <v>1081.34720046</v>
      </c>
      <c r="K194" s="6">
        <v>286.63040284</v>
      </c>
      <c r="L194" s="6">
        <v>279.80693868000003</v>
      </c>
      <c r="M194" s="6">
        <v>283.56364128999996</v>
      </c>
      <c r="N194" s="1">
        <f t="shared" si="52"/>
        <v>850.00098281</v>
      </c>
      <c r="O194" s="6">
        <v>301.77668567</v>
      </c>
      <c r="P194" s="6">
        <v>301.17069935</v>
      </c>
      <c r="Q194" s="6">
        <v>283.37961615</v>
      </c>
      <c r="R194" s="6">
        <f t="shared" si="53"/>
        <v>886.3270011699999</v>
      </c>
    </row>
    <row r="195" spans="1:18" ht="12.75">
      <c r="A195" s="5" t="s">
        <v>193</v>
      </c>
      <c r="B195" s="5" t="s">
        <v>467</v>
      </c>
      <c r="C195" s="6">
        <v>20.823966</v>
      </c>
      <c r="D195" s="6">
        <v>24.405223</v>
      </c>
      <c r="E195" s="40">
        <v>146.647928</v>
      </c>
      <c r="F195" s="1">
        <f t="shared" si="50"/>
        <v>191.877117</v>
      </c>
      <c r="G195" s="6">
        <v>305.337185</v>
      </c>
      <c r="H195" s="6">
        <v>296.298003</v>
      </c>
      <c r="I195" s="6">
        <v>55.079861</v>
      </c>
      <c r="J195" s="6">
        <f t="shared" si="51"/>
        <v>656.715049</v>
      </c>
      <c r="K195" s="6">
        <v>53.142402</v>
      </c>
      <c r="L195" s="6">
        <v>48.363126</v>
      </c>
      <c r="M195" s="6">
        <v>37.854052</v>
      </c>
      <c r="N195" s="1">
        <f t="shared" si="52"/>
        <v>139.35958</v>
      </c>
      <c r="O195" s="6">
        <v>55.607825</v>
      </c>
      <c r="P195" s="6">
        <v>47.623697</v>
      </c>
      <c r="Q195" s="6">
        <v>47.050189</v>
      </c>
      <c r="R195" s="6">
        <f t="shared" si="53"/>
        <v>150.281711</v>
      </c>
    </row>
    <row r="196" spans="1:18" ht="12.75">
      <c r="A196" s="5" t="s">
        <v>245</v>
      </c>
      <c r="B196" s="62" t="s">
        <v>468</v>
      </c>
      <c r="C196" s="6"/>
      <c r="D196" s="6"/>
      <c r="E196" s="40"/>
      <c r="F196" s="1">
        <f t="shared" si="50"/>
        <v>0</v>
      </c>
      <c r="G196" s="6"/>
      <c r="H196" s="6"/>
      <c r="I196" s="6"/>
      <c r="J196" s="6">
        <f t="shared" si="51"/>
        <v>0</v>
      </c>
      <c r="K196" s="6">
        <v>0</v>
      </c>
      <c r="L196" s="6">
        <v>0</v>
      </c>
      <c r="M196" s="6">
        <v>0</v>
      </c>
      <c r="N196" s="1">
        <f>SUM(K196:M196)</f>
        <v>0</v>
      </c>
      <c r="O196" s="6">
        <v>0</v>
      </c>
      <c r="P196" s="6">
        <v>0</v>
      </c>
      <c r="Q196" s="6">
        <v>0</v>
      </c>
      <c r="R196" s="6">
        <f t="shared" si="53"/>
        <v>0</v>
      </c>
    </row>
    <row r="197" spans="1:18" ht="12.75">
      <c r="A197" s="5" t="s">
        <v>219</v>
      </c>
      <c r="B197" s="5" t="s">
        <v>427</v>
      </c>
      <c r="C197" s="6">
        <v>6373.061349830001</v>
      </c>
      <c r="D197" s="6">
        <v>6416.9617207</v>
      </c>
      <c r="E197" s="40">
        <v>6411.454884680001</v>
      </c>
      <c r="F197" s="1">
        <f t="shared" si="50"/>
        <v>19201.47795521</v>
      </c>
      <c r="G197" s="6">
        <v>6205.745050310001</v>
      </c>
      <c r="H197" s="6">
        <v>6127.1696401399995</v>
      </c>
      <c r="I197" s="6">
        <v>6745.23059893</v>
      </c>
      <c r="J197" s="6">
        <f t="shared" si="51"/>
        <v>19078.14528938</v>
      </c>
      <c r="K197" s="6">
        <v>7579.159791319999</v>
      </c>
      <c r="L197" s="6">
        <v>6277.0900737</v>
      </c>
      <c r="M197" s="6">
        <v>6097.227750209999</v>
      </c>
      <c r="N197" s="1">
        <f t="shared" si="52"/>
        <v>19953.477615229996</v>
      </c>
      <c r="O197" s="6">
        <v>7306.4630839500005</v>
      </c>
      <c r="P197" s="6">
        <v>3657.5420668899997</v>
      </c>
      <c r="Q197" s="6">
        <v>8653.85098565</v>
      </c>
      <c r="R197" s="6">
        <f t="shared" si="53"/>
        <v>19617.85613649</v>
      </c>
    </row>
    <row r="198" spans="1:18" ht="12.75">
      <c r="A198" s="5" t="s">
        <v>38</v>
      </c>
      <c r="B198" s="5" t="s">
        <v>428</v>
      </c>
      <c r="C198" s="6">
        <v>6064.083824580011</v>
      </c>
      <c r="D198" s="6">
        <v>1172.3303078800236</v>
      </c>
      <c r="E198" s="40">
        <v>2515.9397234499775</v>
      </c>
      <c r="F198" s="1">
        <f t="shared" si="50"/>
        <v>9752.353855910012</v>
      </c>
      <c r="G198" s="6">
        <v>1424.6685016700212</v>
      </c>
      <c r="H198" s="6">
        <v>2981.7466202600044</v>
      </c>
      <c r="I198" s="6">
        <v>3202.698648379999</v>
      </c>
      <c r="J198" s="6">
        <f t="shared" si="51"/>
        <v>7609.113770310025</v>
      </c>
      <c r="K198" s="6">
        <v>1330.6815536099748</v>
      </c>
      <c r="L198" s="6">
        <v>3268.937067279985</v>
      </c>
      <c r="M198" s="6">
        <v>2313.818537350002</v>
      </c>
      <c r="N198" s="1">
        <f>SUM(K198:M198)</f>
        <v>6913.437158239962</v>
      </c>
      <c r="O198" s="6">
        <v>918.7151622899983</v>
      </c>
      <c r="P198" s="6">
        <v>4427.9072999899945</v>
      </c>
      <c r="Q198" s="6">
        <v>1117.885048969998</v>
      </c>
      <c r="R198" s="6">
        <f t="shared" si="53"/>
        <v>6464.507511249991</v>
      </c>
    </row>
    <row r="199" spans="1:18" ht="12.75">
      <c r="A199" s="2" t="s">
        <v>36</v>
      </c>
      <c r="B199" s="2" t="s">
        <v>280</v>
      </c>
      <c r="C199" s="3">
        <f aca="true" t="shared" si="54" ref="C199:R199">SUM(C186:C198)</f>
        <v>92996.26560178999</v>
      </c>
      <c r="D199" s="3">
        <f t="shared" si="54"/>
        <v>86519.48130642001</v>
      </c>
      <c r="E199" s="3">
        <f t="shared" si="54"/>
        <v>100328.92578625</v>
      </c>
      <c r="F199" s="3">
        <f t="shared" si="54"/>
        <v>279844.67269446</v>
      </c>
      <c r="G199" s="3">
        <f t="shared" si="54"/>
        <v>89909.1444421</v>
      </c>
      <c r="H199" s="3">
        <f>SUM(H186:H198)</f>
        <v>90964.41403909</v>
      </c>
      <c r="I199" s="3">
        <f t="shared" si="54"/>
        <v>96839.09520195</v>
      </c>
      <c r="J199" s="3">
        <f t="shared" si="54"/>
        <v>277712.65368314</v>
      </c>
      <c r="K199" s="3">
        <f>SUM(K186:K198)</f>
        <v>104046.38859410997</v>
      </c>
      <c r="L199" s="3">
        <f t="shared" si="54"/>
        <v>98374.11192657</v>
      </c>
      <c r="M199" s="3">
        <f>SUM(M186:M198)</f>
        <v>84396.83347269</v>
      </c>
      <c r="N199" s="3">
        <f t="shared" si="54"/>
        <v>286817.33399336995</v>
      </c>
      <c r="O199" s="3">
        <f t="shared" si="54"/>
        <v>95376.29227335</v>
      </c>
      <c r="P199" s="3">
        <f t="shared" si="54"/>
        <v>87870.32248338</v>
      </c>
      <c r="Q199" s="3">
        <f t="shared" si="54"/>
        <v>96720.22632068</v>
      </c>
      <c r="R199" s="3">
        <f t="shared" si="54"/>
        <v>279966.8410774099</v>
      </c>
    </row>
    <row r="200" spans="1:18" ht="12.75">
      <c r="A200" s="2" t="s">
        <v>37</v>
      </c>
      <c r="B200" s="2" t="s">
        <v>429</v>
      </c>
      <c r="C200" s="6"/>
      <c r="D200" s="6"/>
      <c r="E200" s="6"/>
      <c r="F200" s="6"/>
      <c r="G200" s="6"/>
      <c r="H200" s="6"/>
      <c r="I200" s="6"/>
      <c r="J200" s="6"/>
      <c r="K200" s="38"/>
      <c r="L200" s="6"/>
      <c r="M200" s="6"/>
      <c r="N200" s="6"/>
      <c r="O200" s="6"/>
      <c r="P200" s="6"/>
      <c r="Q200" s="6"/>
      <c r="R200" s="6"/>
    </row>
    <row r="201" spans="1:18" ht="12.75">
      <c r="A201" s="5" t="s">
        <v>155</v>
      </c>
      <c r="B201" s="5" t="s">
        <v>430</v>
      </c>
      <c r="C201" s="6">
        <v>13993.8455524</v>
      </c>
      <c r="D201" s="6">
        <v>15290.506426959999</v>
      </c>
      <c r="E201" s="6">
        <v>14537.09531467</v>
      </c>
      <c r="F201" s="1">
        <f aca="true" t="shared" si="55" ref="F201:F253">SUM(C201:E201)</f>
        <v>43821.44729403</v>
      </c>
      <c r="G201" s="6">
        <v>14085.807529709999</v>
      </c>
      <c r="H201" s="6">
        <v>14222.65955378</v>
      </c>
      <c r="I201" s="6">
        <v>12812.878204030001</v>
      </c>
      <c r="J201" s="6">
        <f aca="true" t="shared" si="56" ref="J201:J253">SUM(G201:I201)</f>
        <v>41121.34528752</v>
      </c>
      <c r="K201" s="6">
        <v>16097.3494403</v>
      </c>
      <c r="L201" s="6">
        <v>12216.854759</v>
      </c>
      <c r="M201" s="6">
        <v>7814.463652</v>
      </c>
      <c r="N201" s="1">
        <f aca="true" t="shared" si="57" ref="N201:N253">SUM(K201:M201)</f>
        <v>36128.6678513</v>
      </c>
      <c r="O201" s="6">
        <v>12039.434594600001</v>
      </c>
      <c r="P201" s="6">
        <v>10804.3756653</v>
      </c>
      <c r="Q201" s="6">
        <v>11515.2398467</v>
      </c>
      <c r="R201" s="6">
        <f aca="true" t="shared" si="58" ref="R201:R256">SUM(O201:Q201)</f>
        <v>34359.0501066</v>
      </c>
    </row>
    <row r="202" spans="1:18" ht="12.75">
      <c r="A202" s="5" t="s">
        <v>156</v>
      </c>
      <c r="B202" s="5" t="s">
        <v>431</v>
      </c>
      <c r="C202" s="6">
        <v>3234.3156437599996</v>
      </c>
      <c r="D202" s="6">
        <v>3228.26539904</v>
      </c>
      <c r="E202" s="6">
        <v>4035.91289298</v>
      </c>
      <c r="F202" s="1">
        <f t="shared" si="55"/>
        <v>10498.49393578</v>
      </c>
      <c r="G202" s="6">
        <v>2530.7961579000003</v>
      </c>
      <c r="H202" s="6">
        <v>4474.01925988</v>
      </c>
      <c r="I202" s="6">
        <v>5587.74879505</v>
      </c>
      <c r="J202" s="6">
        <f t="shared" si="56"/>
        <v>12592.56421283</v>
      </c>
      <c r="K202" s="6">
        <v>4203.47903446</v>
      </c>
      <c r="L202" s="6">
        <v>4158.3407708899995</v>
      </c>
      <c r="M202" s="6">
        <v>5006.5997427</v>
      </c>
      <c r="N202" s="1">
        <f t="shared" si="57"/>
        <v>13368.419548049998</v>
      </c>
      <c r="O202" s="6">
        <v>4103.04914027</v>
      </c>
      <c r="P202" s="6">
        <v>4439.7283659899995</v>
      </c>
      <c r="Q202" s="6">
        <v>4955.676393979999</v>
      </c>
      <c r="R202" s="6">
        <f t="shared" si="58"/>
        <v>13498.453900239998</v>
      </c>
    </row>
    <row r="203" spans="1:18" ht="12.75">
      <c r="A203" s="5" t="s">
        <v>157</v>
      </c>
      <c r="B203" s="5" t="s">
        <v>432</v>
      </c>
      <c r="C203" s="6">
        <v>2563.92240534</v>
      </c>
      <c r="D203" s="6">
        <v>4878.825761659999</v>
      </c>
      <c r="E203" s="6">
        <v>5085.02178776</v>
      </c>
      <c r="F203" s="1">
        <f t="shared" si="55"/>
        <v>12527.769954759999</v>
      </c>
      <c r="G203" s="6">
        <v>3688.7792714199995</v>
      </c>
      <c r="H203" s="6">
        <v>6839.73223228</v>
      </c>
      <c r="I203" s="6">
        <v>5247.52364279</v>
      </c>
      <c r="J203" s="6">
        <f t="shared" si="56"/>
        <v>15776.03514649</v>
      </c>
      <c r="K203" s="6">
        <v>7337.854842770001</v>
      </c>
      <c r="L203" s="6">
        <v>9339.04604585</v>
      </c>
      <c r="M203" s="6">
        <v>3666.52347647</v>
      </c>
      <c r="N203" s="1">
        <f t="shared" si="57"/>
        <v>20343.424365090003</v>
      </c>
      <c r="O203" s="6">
        <v>3038.00037503</v>
      </c>
      <c r="P203" s="6">
        <v>1347.18976</v>
      </c>
      <c r="Q203" s="6">
        <v>1705.384654</v>
      </c>
      <c r="R203" s="6">
        <f t="shared" si="58"/>
        <v>6090.574789030001</v>
      </c>
    </row>
    <row r="204" spans="1:18" ht="12.75">
      <c r="A204" s="5" t="s">
        <v>158</v>
      </c>
      <c r="B204" s="5" t="s">
        <v>433</v>
      </c>
      <c r="C204" s="6">
        <v>3265.36817905</v>
      </c>
      <c r="D204" s="6">
        <v>2655.8619907800003</v>
      </c>
      <c r="E204" s="6">
        <v>4507.78931943</v>
      </c>
      <c r="F204" s="1">
        <f t="shared" si="55"/>
        <v>10429.019489260001</v>
      </c>
      <c r="G204" s="6">
        <v>2687.7551313000004</v>
      </c>
      <c r="H204" s="6">
        <v>3205.63734651</v>
      </c>
      <c r="I204" s="6">
        <v>3309.36982518</v>
      </c>
      <c r="J204" s="6">
        <f t="shared" si="56"/>
        <v>9202.76230299</v>
      </c>
      <c r="K204" s="6">
        <v>2167.56086083</v>
      </c>
      <c r="L204" s="6">
        <v>4226.065464190001</v>
      </c>
      <c r="M204" s="6">
        <v>2304.34390461</v>
      </c>
      <c r="N204" s="1">
        <f t="shared" si="57"/>
        <v>8697.970229630002</v>
      </c>
      <c r="O204" s="6">
        <v>2538.9276875699998</v>
      </c>
      <c r="P204" s="6">
        <v>2008.20336136</v>
      </c>
      <c r="Q204" s="6">
        <v>3378.87594772</v>
      </c>
      <c r="R204" s="6">
        <f t="shared" si="58"/>
        <v>7926.00699665</v>
      </c>
    </row>
    <row r="205" spans="1:18" ht="12.75">
      <c r="A205" s="5" t="s">
        <v>159</v>
      </c>
      <c r="B205" s="5" t="s">
        <v>434</v>
      </c>
      <c r="C205" s="6">
        <v>9824.824643299999</v>
      </c>
      <c r="D205" s="6">
        <v>7870.030591729999</v>
      </c>
      <c r="E205" s="6">
        <v>10945.794404799999</v>
      </c>
      <c r="F205" s="1">
        <f t="shared" si="55"/>
        <v>28640.649639829997</v>
      </c>
      <c r="G205" s="6">
        <v>7227.65110717</v>
      </c>
      <c r="H205" s="6">
        <v>7431.00675777</v>
      </c>
      <c r="I205" s="6">
        <v>8424.6168172</v>
      </c>
      <c r="J205" s="6">
        <f t="shared" si="56"/>
        <v>23083.27468214</v>
      </c>
      <c r="K205" s="6">
        <v>7774.42785033</v>
      </c>
      <c r="L205" s="6">
        <v>9737.71224157</v>
      </c>
      <c r="M205" s="6">
        <v>8704.5480854</v>
      </c>
      <c r="N205" s="1">
        <f t="shared" si="57"/>
        <v>26216.6881773</v>
      </c>
      <c r="O205" s="6">
        <v>8904.63795671</v>
      </c>
      <c r="P205" s="6">
        <v>3679.1334016700002</v>
      </c>
      <c r="Q205" s="6">
        <v>1159.11934461</v>
      </c>
      <c r="R205" s="6">
        <f t="shared" si="58"/>
        <v>13742.89070299</v>
      </c>
    </row>
    <row r="206" spans="1:18" ht="12.75">
      <c r="A206" s="5" t="s">
        <v>160</v>
      </c>
      <c r="B206" s="5" t="s">
        <v>435</v>
      </c>
      <c r="C206" s="6">
        <v>8285.549523</v>
      </c>
      <c r="D206" s="6">
        <v>6456.303454</v>
      </c>
      <c r="E206" s="6">
        <v>8667.179214</v>
      </c>
      <c r="F206" s="1">
        <f t="shared" si="55"/>
        <v>23409.032191</v>
      </c>
      <c r="G206" s="6">
        <v>8730.508238</v>
      </c>
      <c r="H206" s="6">
        <v>9440.52721</v>
      </c>
      <c r="I206" s="6">
        <v>8182.20362</v>
      </c>
      <c r="J206" s="6">
        <f t="shared" si="56"/>
        <v>26353.239068000003</v>
      </c>
      <c r="K206" s="6">
        <v>13502.982904</v>
      </c>
      <c r="L206" s="6">
        <v>11025.059101</v>
      </c>
      <c r="M206" s="6">
        <v>10834.473272</v>
      </c>
      <c r="N206" s="1">
        <f t="shared" si="57"/>
        <v>35362.515277</v>
      </c>
      <c r="O206" s="6">
        <v>7628.747236</v>
      </c>
      <c r="P206" s="6">
        <v>8782.37788762</v>
      </c>
      <c r="Q206" s="6">
        <v>7942.959021</v>
      </c>
      <c r="R206" s="6">
        <f t="shared" si="58"/>
        <v>24354.08414462</v>
      </c>
    </row>
    <row r="207" spans="1:18" ht="12.75">
      <c r="A207" s="5" t="s">
        <v>161</v>
      </c>
      <c r="B207" s="5" t="s">
        <v>436</v>
      </c>
      <c r="C207" s="6">
        <v>12771.198184210001</v>
      </c>
      <c r="D207" s="6">
        <v>17555.52992425</v>
      </c>
      <c r="E207" s="6">
        <v>17508.689745130003</v>
      </c>
      <c r="F207" s="1">
        <f t="shared" si="55"/>
        <v>47835.41785359001</v>
      </c>
      <c r="G207" s="6">
        <v>19155.442110230004</v>
      </c>
      <c r="H207" s="6">
        <v>13813.32995134</v>
      </c>
      <c r="I207" s="6">
        <v>13628.437006940001</v>
      </c>
      <c r="J207" s="6">
        <f t="shared" si="56"/>
        <v>46597.209068510005</v>
      </c>
      <c r="K207" s="6">
        <v>22895.67533263</v>
      </c>
      <c r="L207" s="6">
        <v>26235.089907480004</v>
      </c>
      <c r="M207" s="6">
        <v>23041.74537942</v>
      </c>
      <c r="N207" s="1">
        <f t="shared" si="57"/>
        <v>72172.51061953</v>
      </c>
      <c r="O207" s="6">
        <v>27933.25576437</v>
      </c>
      <c r="P207" s="6">
        <v>21583.29639664</v>
      </c>
      <c r="Q207" s="6">
        <v>26415.25816129</v>
      </c>
      <c r="R207" s="6">
        <f t="shared" si="58"/>
        <v>75931.81032229999</v>
      </c>
    </row>
    <row r="208" spans="1:18" ht="12.75">
      <c r="A208" s="5" t="s">
        <v>81</v>
      </c>
      <c r="B208" s="5" t="s">
        <v>302</v>
      </c>
      <c r="C208" s="6">
        <v>2566.55411681</v>
      </c>
      <c r="D208" s="6">
        <v>1454.40050823</v>
      </c>
      <c r="E208" s="6">
        <v>2687.20570746</v>
      </c>
      <c r="F208" s="1">
        <f t="shared" si="55"/>
        <v>6708.1603325</v>
      </c>
      <c r="G208" s="6">
        <v>2543.5359775099996</v>
      </c>
      <c r="H208" s="6">
        <v>3109.31396346</v>
      </c>
      <c r="I208" s="6">
        <v>2654.8863084699997</v>
      </c>
      <c r="J208" s="6">
        <f t="shared" si="56"/>
        <v>8307.73624944</v>
      </c>
      <c r="K208" s="6">
        <v>2966.2284483400003</v>
      </c>
      <c r="L208" s="6">
        <v>2454.5705169099997</v>
      </c>
      <c r="M208" s="6">
        <v>1724.28609956</v>
      </c>
      <c r="N208" s="1">
        <f t="shared" si="57"/>
        <v>7145.08506481</v>
      </c>
      <c r="O208" s="6">
        <v>2621.06563475</v>
      </c>
      <c r="P208" s="6">
        <v>2562.08175523</v>
      </c>
      <c r="Q208" s="6">
        <v>2771.07731587</v>
      </c>
      <c r="R208" s="6">
        <f t="shared" si="58"/>
        <v>7954.22470585</v>
      </c>
    </row>
    <row r="209" spans="1:18" ht="12.75">
      <c r="A209" s="5" t="s">
        <v>83</v>
      </c>
      <c r="B209" s="5" t="s">
        <v>304</v>
      </c>
      <c r="C209" s="6">
        <v>242.72006199</v>
      </c>
      <c r="D209" s="6">
        <v>188.77808515</v>
      </c>
      <c r="E209" s="6">
        <v>204.973794</v>
      </c>
      <c r="F209" s="1">
        <f t="shared" si="55"/>
        <v>636.47194114</v>
      </c>
      <c r="G209" s="6">
        <v>134.41606721</v>
      </c>
      <c r="H209" s="6">
        <v>144.85294558</v>
      </c>
      <c r="I209" s="6">
        <v>155.72942368</v>
      </c>
      <c r="J209" s="6">
        <f t="shared" si="56"/>
        <v>434.99843647</v>
      </c>
      <c r="K209" s="6">
        <v>200.58394381</v>
      </c>
      <c r="L209" s="6">
        <v>146.08011600999998</v>
      </c>
      <c r="M209" s="6">
        <v>210.00511544</v>
      </c>
      <c r="N209" s="1">
        <f t="shared" si="57"/>
        <v>556.66917526</v>
      </c>
      <c r="O209" s="6">
        <v>59.24098114</v>
      </c>
      <c r="P209" s="6">
        <v>104.07514605</v>
      </c>
      <c r="Q209" s="6">
        <v>157.76680058000002</v>
      </c>
      <c r="R209" s="6">
        <f t="shared" si="58"/>
        <v>321.08292777</v>
      </c>
    </row>
    <row r="210" spans="1:18" ht="12.75">
      <c r="A210" s="5" t="s">
        <v>84</v>
      </c>
      <c r="B210" s="5" t="s">
        <v>305</v>
      </c>
      <c r="C210" s="6">
        <v>244.68838868</v>
      </c>
      <c r="D210" s="6">
        <v>855.70956591</v>
      </c>
      <c r="E210" s="6">
        <v>1141.51573777</v>
      </c>
      <c r="F210" s="1">
        <f t="shared" si="55"/>
        <v>2241.91369236</v>
      </c>
      <c r="G210" s="6">
        <v>2667.1241308199997</v>
      </c>
      <c r="H210" s="6">
        <v>308.30556146</v>
      </c>
      <c r="I210" s="6">
        <v>295.42039939</v>
      </c>
      <c r="J210" s="6">
        <f t="shared" si="56"/>
        <v>3270.8500916699995</v>
      </c>
      <c r="K210" s="6">
        <v>251.04405860999998</v>
      </c>
      <c r="L210" s="6">
        <v>610.3125695800001</v>
      </c>
      <c r="M210" s="6">
        <v>453.08818267000004</v>
      </c>
      <c r="N210" s="1">
        <f t="shared" si="57"/>
        <v>1314.44481086</v>
      </c>
      <c r="O210" s="6">
        <v>378.16184012</v>
      </c>
      <c r="P210" s="6">
        <v>352.70640493999997</v>
      </c>
      <c r="Q210" s="6">
        <v>310.73741887</v>
      </c>
      <c r="R210" s="6">
        <f t="shared" si="58"/>
        <v>1041.60566393</v>
      </c>
    </row>
    <row r="211" spans="1:18" ht="12.75">
      <c r="A211" s="5" t="s">
        <v>85</v>
      </c>
      <c r="B211" s="5" t="s">
        <v>306</v>
      </c>
      <c r="C211" s="6">
        <v>2322.1088946100003</v>
      </c>
      <c r="D211" s="6">
        <v>2475.8887198899997</v>
      </c>
      <c r="E211" s="6">
        <v>2634.6312998099997</v>
      </c>
      <c r="F211" s="1">
        <f t="shared" si="55"/>
        <v>7432.62891431</v>
      </c>
      <c r="G211" s="6">
        <v>1455.5917007799999</v>
      </c>
      <c r="H211" s="6">
        <v>1259.47723955</v>
      </c>
      <c r="I211" s="6">
        <v>654.15595857</v>
      </c>
      <c r="J211" s="6">
        <f t="shared" si="56"/>
        <v>3369.2248989</v>
      </c>
      <c r="K211" s="6">
        <v>688.40966057</v>
      </c>
      <c r="L211" s="6">
        <v>585.19283073</v>
      </c>
      <c r="M211" s="6">
        <v>733.7648825800001</v>
      </c>
      <c r="N211" s="1">
        <f t="shared" si="57"/>
        <v>2007.3673738800003</v>
      </c>
      <c r="O211" s="6">
        <v>927.53517927</v>
      </c>
      <c r="P211" s="6">
        <v>467.10330039999997</v>
      </c>
      <c r="Q211" s="6">
        <v>637.97803164</v>
      </c>
      <c r="R211" s="6">
        <f t="shared" si="58"/>
        <v>2032.61651131</v>
      </c>
    </row>
    <row r="212" spans="1:18" ht="12.75">
      <c r="A212" s="5" t="s">
        <v>162</v>
      </c>
      <c r="B212" s="5" t="s">
        <v>307</v>
      </c>
      <c r="C212" s="6">
        <v>495.47711249</v>
      </c>
      <c r="D212" s="6">
        <v>565.50604994</v>
      </c>
      <c r="E212" s="6">
        <v>208.54527393</v>
      </c>
      <c r="F212" s="1">
        <f t="shared" si="55"/>
        <v>1269.52843636</v>
      </c>
      <c r="G212" s="6">
        <v>75.15291723</v>
      </c>
      <c r="H212" s="6">
        <v>76.33532726</v>
      </c>
      <c r="I212" s="6">
        <v>132.52550023</v>
      </c>
      <c r="J212" s="6">
        <f t="shared" si="56"/>
        <v>284.01374472</v>
      </c>
      <c r="K212" s="6">
        <v>152.05898241</v>
      </c>
      <c r="L212" s="6">
        <v>0</v>
      </c>
      <c r="M212" s="6">
        <v>53.7233173</v>
      </c>
      <c r="N212" s="1">
        <f t="shared" si="57"/>
        <v>205.78229971</v>
      </c>
      <c r="O212" s="6">
        <v>0</v>
      </c>
      <c r="P212" s="6">
        <v>147.12249212</v>
      </c>
      <c r="Q212" s="6">
        <v>117.16275915</v>
      </c>
      <c r="R212" s="6">
        <f t="shared" si="58"/>
        <v>264.28525127</v>
      </c>
    </row>
    <row r="213" spans="1:18" ht="12.75">
      <c r="A213" s="5" t="s">
        <v>163</v>
      </c>
      <c r="B213" s="5" t="s">
        <v>437</v>
      </c>
      <c r="C213" s="6">
        <v>540.7716451599999</v>
      </c>
      <c r="D213" s="6">
        <v>0</v>
      </c>
      <c r="E213" s="6">
        <v>396.4398948</v>
      </c>
      <c r="F213" s="1">
        <f t="shared" si="55"/>
        <v>937.21153996</v>
      </c>
      <c r="G213" s="6">
        <v>1182.78736912</v>
      </c>
      <c r="H213" s="6">
        <v>850.08328753</v>
      </c>
      <c r="I213" s="6">
        <v>474.89450685</v>
      </c>
      <c r="J213" s="6">
        <f t="shared" si="56"/>
        <v>2507.7651635</v>
      </c>
      <c r="K213" s="6">
        <v>764.88829892</v>
      </c>
      <c r="L213" s="6">
        <v>351.31794643</v>
      </c>
      <c r="M213" s="6">
        <v>815.6123183999999</v>
      </c>
      <c r="N213" s="1">
        <f t="shared" si="57"/>
        <v>1931.81856375</v>
      </c>
      <c r="O213" s="6">
        <v>1015.50448963</v>
      </c>
      <c r="P213" s="6">
        <v>311.33398738</v>
      </c>
      <c r="Q213" s="6">
        <v>822.845338</v>
      </c>
      <c r="R213" s="6">
        <f t="shared" si="58"/>
        <v>2149.6838150099998</v>
      </c>
    </row>
    <row r="214" spans="1:18" ht="12.75">
      <c r="A214" s="5" t="s">
        <v>89</v>
      </c>
      <c r="B214" s="5" t="s">
        <v>438</v>
      </c>
      <c r="C214" s="6">
        <v>623.191376</v>
      </c>
      <c r="D214" s="6">
        <v>523.31075</v>
      </c>
      <c r="E214" s="6">
        <v>596.63158846</v>
      </c>
      <c r="F214" s="1">
        <f t="shared" si="55"/>
        <v>1743.1337144599997</v>
      </c>
      <c r="G214" s="6">
        <v>514.609437</v>
      </c>
      <c r="H214" s="6">
        <v>921.23177063</v>
      </c>
      <c r="I214" s="6">
        <v>657.620773</v>
      </c>
      <c r="J214" s="6">
        <f t="shared" si="56"/>
        <v>2093.46198063</v>
      </c>
      <c r="K214" s="6">
        <v>700.629323</v>
      </c>
      <c r="L214" s="6">
        <v>458.262373</v>
      </c>
      <c r="M214" s="6">
        <v>372.696016</v>
      </c>
      <c r="N214" s="1">
        <f t="shared" si="57"/>
        <v>1531.587712</v>
      </c>
      <c r="O214" s="6">
        <v>469.380436</v>
      </c>
      <c r="P214" s="6">
        <v>339.818028</v>
      </c>
      <c r="Q214" s="6">
        <v>317.348462</v>
      </c>
      <c r="R214" s="6">
        <f t="shared" si="58"/>
        <v>1126.546926</v>
      </c>
    </row>
    <row r="215" spans="1:18" ht="12.75">
      <c r="A215" s="5" t="s">
        <v>90</v>
      </c>
      <c r="B215" s="5" t="s">
        <v>311</v>
      </c>
      <c r="C215" s="6">
        <v>0</v>
      </c>
      <c r="D215" s="6">
        <v>0</v>
      </c>
      <c r="E215" s="6">
        <v>0</v>
      </c>
      <c r="F215" s="1">
        <f t="shared" si="55"/>
        <v>0</v>
      </c>
      <c r="G215" s="6">
        <v>0</v>
      </c>
      <c r="H215" s="6">
        <v>0</v>
      </c>
      <c r="I215" s="6">
        <v>0</v>
      </c>
      <c r="J215" s="6">
        <f t="shared" si="56"/>
        <v>0</v>
      </c>
      <c r="K215" s="6">
        <v>0</v>
      </c>
      <c r="L215" s="6">
        <v>0</v>
      </c>
      <c r="M215" s="6">
        <v>48.043008</v>
      </c>
      <c r="N215" s="1">
        <f t="shared" si="57"/>
        <v>48.043008</v>
      </c>
      <c r="O215" s="6">
        <v>1.6704</v>
      </c>
      <c r="P215" s="6">
        <v>3.06</v>
      </c>
      <c r="Q215" s="6">
        <v>0.9756</v>
      </c>
      <c r="R215" s="6">
        <f t="shared" si="58"/>
        <v>5.706</v>
      </c>
    </row>
    <row r="216" spans="1:18" ht="12.75">
      <c r="A216" s="5" t="s">
        <v>91</v>
      </c>
      <c r="B216" s="5" t="s">
        <v>312</v>
      </c>
      <c r="C216" s="6">
        <v>137.64323465</v>
      </c>
      <c r="D216" s="6">
        <v>1616.8631243900002</v>
      </c>
      <c r="E216" s="6">
        <v>439.56709543</v>
      </c>
      <c r="F216" s="1">
        <f t="shared" si="55"/>
        <v>2194.0734544700003</v>
      </c>
      <c r="G216" s="6">
        <v>143.269495</v>
      </c>
      <c r="H216" s="6">
        <v>68.255394</v>
      </c>
      <c r="I216" s="6">
        <v>91.66638909999999</v>
      </c>
      <c r="J216" s="6">
        <f t="shared" si="56"/>
        <v>303.1912781</v>
      </c>
      <c r="K216" s="6">
        <v>246.50877375</v>
      </c>
      <c r="L216" s="6">
        <v>0</v>
      </c>
      <c r="M216" s="6">
        <v>340.34316787</v>
      </c>
      <c r="N216" s="1">
        <f t="shared" si="57"/>
        <v>586.8519416199999</v>
      </c>
      <c r="O216" s="6">
        <v>162.90878277</v>
      </c>
      <c r="P216" s="6">
        <v>323.68819279</v>
      </c>
      <c r="Q216" s="6">
        <v>108.8911947</v>
      </c>
      <c r="R216" s="6">
        <f t="shared" si="58"/>
        <v>595.4881702600001</v>
      </c>
    </row>
    <row r="217" spans="1:18" ht="12.75">
      <c r="A217" s="5" t="s">
        <v>164</v>
      </c>
      <c r="B217" s="5" t="s">
        <v>439</v>
      </c>
      <c r="C217" s="6">
        <v>904.06845327</v>
      </c>
      <c r="D217" s="6">
        <v>1406.6813376500002</v>
      </c>
      <c r="E217" s="6">
        <v>509.25456114</v>
      </c>
      <c r="F217" s="1">
        <f t="shared" si="55"/>
        <v>2820.00435206</v>
      </c>
      <c r="G217" s="6">
        <v>1864.1480764</v>
      </c>
      <c r="H217" s="6">
        <v>824.25733479</v>
      </c>
      <c r="I217" s="6">
        <v>234.31346508000001</v>
      </c>
      <c r="J217" s="6">
        <f t="shared" si="56"/>
        <v>2922.71887627</v>
      </c>
      <c r="K217" s="6">
        <v>439.75470602999997</v>
      </c>
      <c r="L217" s="6">
        <v>126.10093951</v>
      </c>
      <c r="M217" s="6">
        <v>51.30419372</v>
      </c>
      <c r="N217" s="1">
        <f t="shared" si="57"/>
        <v>617.1598392599999</v>
      </c>
      <c r="O217" s="6">
        <v>252.16757009</v>
      </c>
      <c r="P217" s="6">
        <v>151.98181143</v>
      </c>
      <c r="Q217" s="6">
        <v>176.16965162</v>
      </c>
      <c r="R217" s="6">
        <f t="shared" si="58"/>
        <v>580.31903314</v>
      </c>
    </row>
    <row r="218" spans="1:18" ht="12.75">
      <c r="A218" s="5" t="s">
        <v>93</v>
      </c>
      <c r="B218" s="5" t="s">
        <v>314</v>
      </c>
      <c r="C218" s="6">
        <v>796.86917244</v>
      </c>
      <c r="D218" s="6">
        <v>680.4470906900001</v>
      </c>
      <c r="E218" s="6">
        <v>716.73895123</v>
      </c>
      <c r="F218" s="1">
        <f t="shared" si="55"/>
        <v>2194.0552143600003</v>
      </c>
      <c r="G218" s="6">
        <v>688.39645577</v>
      </c>
      <c r="H218" s="6">
        <v>974.9439633</v>
      </c>
      <c r="I218" s="6">
        <v>355.83161548999993</v>
      </c>
      <c r="J218" s="6">
        <f t="shared" si="56"/>
        <v>2019.1720345599997</v>
      </c>
      <c r="K218" s="6">
        <v>416.42377271000004</v>
      </c>
      <c r="L218" s="6">
        <v>948.2022446200001</v>
      </c>
      <c r="M218" s="6">
        <v>1016.3054922</v>
      </c>
      <c r="N218" s="1">
        <f t="shared" si="57"/>
        <v>2380.9315095300003</v>
      </c>
      <c r="O218" s="6">
        <v>304.15324602</v>
      </c>
      <c r="P218" s="6">
        <v>310.68568629000004</v>
      </c>
      <c r="Q218" s="6">
        <v>668.6248616499998</v>
      </c>
      <c r="R218" s="6">
        <f t="shared" si="58"/>
        <v>1283.4637939599997</v>
      </c>
    </row>
    <row r="219" spans="1:18" ht="12.75">
      <c r="A219" s="5" t="s">
        <v>94</v>
      </c>
      <c r="B219" s="5" t="s">
        <v>315</v>
      </c>
      <c r="C219" s="6">
        <v>0</v>
      </c>
      <c r="D219" s="6">
        <v>0</v>
      </c>
      <c r="E219" s="6">
        <v>262.81861865999997</v>
      </c>
      <c r="F219" s="1">
        <f t="shared" si="55"/>
        <v>262.81861865999997</v>
      </c>
      <c r="G219" s="6">
        <v>0</v>
      </c>
      <c r="H219" s="6">
        <v>194.30363811</v>
      </c>
      <c r="I219" s="6">
        <v>203.29381265</v>
      </c>
      <c r="J219" s="6">
        <f t="shared" si="56"/>
        <v>397.59745076</v>
      </c>
      <c r="K219" s="6">
        <v>0</v>
      </c>
      <c r="L219" s="6">
        <v>1746.13246778</v>
      </c>
      <c r="M219" s="6">
        <v>0</v>
      </c>
      <c r="N219" s="1">
        <f t="shared" si="57"/>
        <v>1746.13246778</v>
      </c>
      <c r="O219" s="6">
        <v>884.62464815</v>
      </c>
      <c r="P219" s="6">
        <v>0</v>
      </c>
      <c r="Q219" s="6">
        <v>0</v>
      </c>
      <c r="R219" s="6">
        <f t="shared" si="58"/>
        <v>884.62464815</v>
      </c>
    </row>
    <row r="220" spans="1:18" ht="12.75">
      <c r="A220" s="5" t="s">
        <v>95</v>
      </c>
      <c r="B220" s="62" t="s">
        <v>457</v>
      </c>
      <c r="C220" s="6">
        <v>345.848985</v>
      </c>
      <c r="D220" s="6">
        <v>194.316326</v>
      </c>
      <c r="E220" s="6">
        <v>322.708677</v>
      </c>
      <c r="F220" s="1">
        <f t="shared" si="55"/>
        <v>862.873988</v>
      </c>
      <c r="G220" s="6">
        <v>311.386165</v>
      </c>
      <c r="H220" s="6">
        <v>179.196509</v>
      </c>
      <c r="I220" s="6">
        <v>166.145934</v>
      </c>
      <c r="J220" s="6">
        <f t="shared" si="56"/>
        <v>656.728608</v>
      </c>
      <c r="K220" s="6">
        <v>529.91596044</v>
      </c>
      <c r="L220" s="6">
        <v>500.218653</v>
      </c>
      <c r="M220" s="6">
        <v>141.204757</v>
      </c>
      <c r="N220" s="1">
        <f t="shared" si="57"/>
        <v>1171.33937044</v>
      </c>
      <c r="O220" s="6">
        <v>697.98762612</v>
      </c>
      <c r="P220" s="6">
        <v>598.71694068</v>
      </c>
      <c r="Q220" s="6">
        <v>69.41464542</v>
      </c>
      <c r="R220" s="6">
        <f t="shared" si="58"/>
        <v>1366.11921222</v>
      </c>
    </row>
    <row r="221" spans="1:18" ht="12.75">
      <c r="A221" s="1" t="s">
        <v>96</v>
      </c>
      <c r="B221" s="1" t="s">
        <v>317</v>
      </c>
      <c r="C221" s="6">
        <v>30</v>
      </c>
      <c r="D221" s="6">
        <v>37.26959343</v>
      </c>
      <c r="E221" s="6">
        <v>115.59872828</v>
      </c>
      <c r="F221" s="1">
        <f t="shared" si="55"/>
        <v>182.86832171</v>
      </c>
      <c r="G221" s="6">
        <v>62.38357826</v>
      </c>
      <c r="H221" s="6">
        <v>53.99832981</v>
      </c>
      <c r="I221" s="6">
        <v>60.07359975</v>
      </c>
      <c r="J221" s="6">
        <f t="shared" si="56"/>
        <v>176.45550782</v>
      </c>
      <c r="K221" s="6">
        <v>55.434178700000004</v>
      </c>
      <c r="L221" s="6">
        <v>63.062101119999994</v>
      </c>
      <c r="M221" s="6">
        <v>50.22115453</v>
      </c>
      <c r="N221" s="1">
        <f t="shared" si="57"/>
        <v>168.71743435</v>
      </c>
      <c r="O221" s="6">
        <v>0</v>
      </c>
      <c r="P221" s="6">
        <v>121.08813542</v>
      </c>
      <c r="Q221" s="6">
        <v>67.25685272</v>
      </c>
      <c r="R221" s="6">
        <f t="shared" si="58"/>
        <v>188.34498814</v>
      </c>
    </row>
    <row r="222" spans="1:18" ht="12.75">
      <c r="A222" s="5" t="s">
        <v>165</v>
      </c>
      <c r="B222" s="5" t="s">
        <v>318</v>
      </c>
      <c r="C222" s="6">
        <v>463.48872030999996</v>
      </c>
      <c r="D222" s="6">
        <v>383.51377733000004</v>
      </c>
      <c r="E222" s="6">
        <v>481.22108026</v>
      </c>
      <c r="F222" s="1">
        <f t="shared" si="55"/>
        <v>1328.2235779</v>
      </c>
      <c r="G222" s="6">
        <v>436.89300417000004</v>
      </c>
      <c r="H222" s="6">
        <v>471.81223095999997</v>
      </c>
      <c r="I222" s="6">
        <v>375.24102559</v>
      </c>
      <c r="J222" s="6">
        <f t="shared" si="56"/>
        <v>1283.94626072</v>
      </c>
      <c r="K222" s="6">
        <v>327.85351624000003</v>
      </c>
      <c r="L222" s="6">
        <v>514.52306997</v>
      </c>
      <c r="M222" s="6">
        <v>73.49633106</v>
      </c>
      <c r="N222" s="1">
        <f t="shared" si="57"/>
        <v>915.8729172700001</v>
      </c>
      <c r="O222" s="6">
        <v>248.48628438999998</v>
      </c>
      <c r="P222" s="6">
        <v>152.23814231999998</v>
      </c>
      <c r="Q222" s="6">
        <v>191.60204301</v>
      </c>
      <c r="R222" s="6">
        <f t="shared" si="58"/>
        <v>592.32646972</v>
      </c>
    </row>
    <row r="223" spans="1:18" ht="12.75">
      <c r="A223" s="5" t="s">
        <v>98</v>
      </c>
      <c r="B223" s="5" t="s">
        <v>319</v>
      </c>
      <c r="C223" s="6">
        <v>206.06335705</v>
      </c>
      <c r="D223" s="6">
        <v>232.66513337</v>
      </c>
      <c r="E223" s="6">
        <v>813.9447658299999</v>
      </c>
      <c r="F223" s="1">
        <f t="shared" si="55"/>
        <v>1252.67325625</v>
      </c>
      <c r="G223" s="6">
        <v>409.90094182999997</v>
      </c>
      <c r="H223" s="6">
        <v>296.28185601</v>
      </c>
      <c r="I223" s="6">
        <v>126.07024338</v>
      </c>
      <c r="J223" s="6">
        <f t="shared" si="56"/>
        <v>832.2530412199999</v>
      </c>
      <c r="K223" s="6">
        <v>437.56488994</v>
      </c>
      <c r="L223" s="6">
        <v>197.88791564</v>
      </c>
      <c r="M223" s="6">
        <v>165.77800912</v>
      </c>
      <c r="N223" s="1">
        <f t="shared" si="57"/>
        <v>801.2308147</v>
      </c>
      <c r="O223" s="6">
        <v>266.99726456</v>
      </c>
      <c r="P223" s="6">
        <v>79.92407122</v>
      </c>
      <c r="Q223" s="6">
        <v>82.32291481</v>
      </c>
      <c r="R223" s="6">
        <f t="shared" si="58"/>
        <v>429.24425059000004</v>
      </c>
    </row>
    <row r="224" spans="1:18" ht="12.75">
      <c r="A224" s="5" t="s">
        <v>99</v>
      </c>
      <c r="B224" s="5" t="s">
        <v>320</v>
      </c>
      <c r="C224" s="6">
        <v>0</v>
      </c>
      <c r="D224" s="6">
        <v>0</v>
      </c>
      <c r="E224" s="6">
        <v>0</v>
      </c>
      <c r="F224" s="1">
        <f t="shared" si="55"/>
        <v>0</v>
      </c>
      <c r="G224" s="6">
        <v>0</v>
      </c>
      <c r="H224" s="6">
        <v>0</v>
      </c>
      <c r="I224" s="6">
        <v>0</v>
      </c>
      <c r="J224" s="6">
        <f t="shared" si="56"/>
        <v>0</v>
      </c>
      <c r="K224" s="6">
        <v>0</v>
      </c>
      <c r="L224" s="6">
        <v>0</v>
      </c>
      <c r="M224" s="6">
        <v>0</v>
      </c>
      <c r="N224" s="1">
        <f t="shared" si="57"/>
        <v>0</v>
      </c>
      <c r="O224" s="6">
        <v>0</v>
      </c>
      <c r="P224" s="6">
        <v>0</v>
      </c>
      <c r="Q224" s="6">
        <v>0</v>
      </c>
      <c r="R224" s="6">
        <f t="shared" si="58"/>
        <v>0</v>
      </c>
    </row>
    <row r="225" spans="1:18" ht="12.75">
      <c r="A225" s="5" t="s">
        <v>101</v>
      </c>
      <c r="B225" s="5" t="s">
        <v>322</v>
      </c>
      <c r="C225" s="6">
        <v>528.1266497400001</v>
      </c>
      <c r="D225" s="6">
        <v>370.75097701</v>
      </c>
      <c r="E225" s="6">
        <v>235.00537053</v>
      </c>
      <c r="F225" s="1">
        <f t="shared" si="55"/>
        <v>1133.88299728</v>
      </c>
      <c r="G225" s="6">
        <v>495.40613606</v>
      </c>
      <c r="H225" s="6">
        <v>1178.16301049</v>
      </c>
      <c r="I225" s="6">
        <v>145.34494769</v>
      </c>
      <c r="J225" s="6">
        <f t="shared" si="56"/>
        <v>1818.91409424</v>
      </c>
      <c r="K225" s="6">
        <v>11.42497</v>
      </c>
      <c r="L225" s="6">
        <v>360.27288604</v>
      </c>
      <c r="M225" s="6">
        <v>558.79070864</v>
      </c>
      <c r="N225" s="1">
        <f t="shared" si="57"/>
        <v>930.4885646800001</v>
      </c>
      <c r="O225" s="6">
        <v>0</v>
      </c>
      <c r="P225" s="6">
        <v>225.87244672999998</v>
      </c>
      <c r="Q225" s="6">
        <v>235.19727229000003</v>
      </c>
      <c r="R225" s="6">
        <f t="shared" si="58"/>
        <v>461.06971902</v>
      </c>
    </row>
    <row r="226" spans="1:18" ht="12.75">
      <c r="A226" s="5" t="s">
        <v>102</v>
      </c>
      <c r="B226" s="5" t="s">
        <v>323</v>
      </c>
      <c r="C226" s="6">
        <v>1265.46555151</v>
      </c>
      <c r="D226" s="6">
        <v>888.04617874</v>
      </c>
      <c r="E226" s="6">
        <v>972.0778263900002</v>
      </c>
      <c r="F226" s="1">
        <f t="shared" si="55"/>
        <v>3125.5895566400004</v>
      </c>
      <c r="G226" s="6">
        <v>1109.85588335</v>
      </c>
      <c r="H226" s="6">
        <v>510.91047389</v>
      </c>
      <c r="I226" s="6">
        <v>434.01001633000004</v>
      </c>
      <c r="J226" s="6">
        <f t="shared" si="56"/>
        <v>2054.77637357</v>
      </c>
      <c r="K226" s="6">
        <v>617.80314736</v>
      </c>
      <c r="L226" s="6">
        <v>658.00517289</v>
      </c>
      <c r="M226" s="6">
        <v>672.3161849500001</v>
      </c>
      <c r="N226" s="1">
        <f t="shared" si="57"/>
        <v>1948.1245052000004</v>
      </c>
      <c r="O226" s="6">
        <v>633.85496401</v>
      </c>
      <c r="P226" s="6">
        <v>414.29115691000004</v>
      </c>
      <c r="Q226" s="6">
        <v>120.76783462</v>
      </c>
      <c r="R226" s="6">
        <f t="shared" si="58"/>
        <v>1168.9139555400002</v>
      </c>
    </row>
    <row r="227" spans="1:18" ht="12.75">
      <c r="A227" s="5" t="s">
        <v>238</v>
      </c>
      <c r="B227" s="16" t="s">
        <v>324</v>
      </c>
      <c r="C227" s="6">
        <v>0</v>
      </c>
      <c r="D227" s="6">
        <v>0</v>
      </c>
      <c r="E227" s="6">
        <v>5.3389830499999995</v>
      </c>
      <c r="F227" s="1"/>
      <c r="G227" s="6">
        <v>2.28813559</v>
      </c>
      <c r="H227" s="6">
        <v>0.61016949</v>
      </c>
      <c r="I227" s="6">
        <v>0.76271187</v>
      </c>
      <c r="J227" s="6">
        <f t="shared" si="56"/>
        <v>3.66101695</v>
      </c>
      <c r="K227" s="6">
        <v>0</v>
      </c>
      <c r="L227" s="6">
        <v>0</v>
      </c>
      <c r="M227" s="6">
        <v>0</v>
      </c>
      <c r="N227" s="1">
        <f t="shared" si="57"/>
        <v>0</v>
      </c>
      <c r="O227" s="6">
        <v>0</v>
      </c>
      <c r="P227" s="6">
        <v>0</v>
      </c>
      <c r="Q227" s="6">
        <v>0</v>
      </c>
      <c r="R227" s="6">
        <f t="shared" si="58"/>
        <v>0</v>
      </c>
    </row>
    <row r="228" spans="1:18" ht="12.75">
      <c r="A228" s="5" t="s">
        <v>239</v>
      </c>
      <c r="B228" s="16" t="s">
        <v>325</v>
      </c>
      <c r="C228" s="6">
        <v>0</v>
      </c>
      <c r="D228" s="6">
        <v>50.84299279</v>
      </c>
      <c r="E228" s="6">
        <v>122.58765841</v>
      </c>
      <c r="F228" s="1"/>
      <c r="G228" s="6">
        <v>0</v>
      </c>
      <c r="H228" s="6">
        <v>0</v>
      </c>
      <c r="I228" s="6">
        <v>0</v>
      </c>
      <c r="J228" s="6">
        <f t="shared" si="56"/>
        <v>0</v>
      </c>
      <c r="K228" s="6">
        <v>77.03468989</v>
      </c>
      <c r="L228" s="6">
        <v>0</v>
      </c>
      <c r="M228" s="6">
        <v>0</v>
      </c>
      <c r="N228" s="1">
        <f t="shared" si="57"/>
        <v>77.03468989</v>
      </c>
      <c r="O228" s="6">
        <v>0</v>
      </c>
      <c r="P228" s="6">
        <v>6.7622811</v>
      </c>
      <c r="Q228" s="6">
        <v>18.113621239999997</v>
      </c>
      <c r="R228" s="6">
        <f t="shared" si="58"/>
        <v>24.875902339999996</v>
      </c>
    </row>
    <row r="229" spans="1:18" ht="12.75">
      <c r="A229" s="5" t="s">
        <v>105</v>
      </c>
      <c r="B229" s="5" t="s">
        <v>440</v>
      </c>
      <c r="C229" s="6">
        <v>0</v>
      </c>
      <c r="D229" s="6">
        <v>0</v>
      </c>
      <c r="E229" s="6">
        <v>0</v>
      </c>
      <c r="F229" s="1">
        <f t="shared" si="55"/>
        <v>0</v>
      </c>
      <c r="G229" s="6">
        <v>0</v>
      </c>
      <c r="H229" s="6">
        <v>0</v>
      </c>
      <c r="I229" s="6">
        <v>0</v>
      </c>
      <c r="J229" s="6">
        <f t="shared" si="56"/>
        <v>0</v>
      </c>
      <c r="K229" s="6">
        <v>0</v>
      </c>
      <c r="L229" s="6">
        <v>0</v>
      </c>
      <c r="M229" s="6">
        <v>0</v>
      </c>
      <c r="N229" s="1">
        <f>SUM(K229:M229)</f>
        <v>0</v>
      </c>
      <c r="O229" s="6">
        <v>0</v>
      </c>
      <c r="P229" s="6">
        <v>0</v>
      </c>
      <c r="Q229" s="6">
        <v>0</v>
      </c>
      <c r="R229" s="6">
        <f t="shared" si="58"/>
        <v>0</v>
      </c>
    </row>
    <row r="230" spans="1:18" ht="12.75">
      <c r="A230" s="5" t="s">
        <v>106</v>
      </c>
      <c r="B230" s="5" t="s">
        <v>327</v>
      </c>
      <c r="C230" s="6">
        <v>42.811226</v>
      </c>
      <c r="D230" s="6">
        <v>0</v>
      </c>
      <c r="E230" s="6">
        <v>0</v>
      </c>
      <c r="F230" s="1">
        <f t="shared" si="55"/>
        <v>42.811226</v>
      </c>
      <c r="G230" s="6">
        <v>28.554391</v>
      </c>
      <c r="H230" s="6">
        <v>0</v>
      </c>
      <c r="I230" s="6">
        <v>0</v>
      </c>
      <c r="J230" s="6">
        <f t="shared" si="56"/>
        <v>28.554391</v>
      </c>
      <c r="K230" s="6">
        <v>7.460518</v>
      </c>
      <c r="L230" s="6">
        <v>31.338433</v>
      </c>
      <c r="M230" s="6">
        <v>54.056822</v>
      </c>
      <c r="N230" s="1">
        <f>SUM(K230:M230)</f>
        <v>92.855773</v>
      </c>
      <c r="O230" s="6">
        <v>37.471764</v>
      </c>
      <c r="P230" s="6">
        <v>81.981944</v>
      </c>
      <c r="Q230" s="6">
        <v>72.151543</v>
      </c>
      <c r="R230" s="6">
        <f t="shared" si="58"/>
        <v>191.605251</v>
      </c>
    </row>
    <row r="231" spans="1:18" ht="12.75">
      <c r="A231" s="5" t="s">
        <v>166</v>
      </c>
      <c r="B231" s="5" t="s">
        <v>328</v>
      </c>
      <c r="C231" s="6">
        <v>0</v>
      </c>
      <c r="D231" s="6">
        <v>0</v>
      </c>
      <c r="E231" s="6">
        <v>0</v>
      </c>
      <c r="F231" s="1">
        <f t="shared" si="55"/>
        <v>0</v>
      </c>
      <c r="G231" s="6">
        <v>0</v>
      </c>
      <c r="H231" s="6">
        <v>0</v>
      </c>
      <c r="I231" s="6">
        <v>0</v>
      </c>
      <c r="J231" s="6">
        <f t="shared" si="56"/>
        <v>0</v>
      </c>
      <c r="K231" s="6">
        <v>0</v>
      </c>
      <c r="L231" s="6">
        <v>0</v>
      </c>
      <c r="M231" s="6">
        <v>0</v>
      </c>
      <c r="N231" s="1">
        <f t="shared" si="57"/>
        <v>0</v>
      </c>
      <c r="O231" s="6">
        <v>0</v>
      </c>
      <c r="P231" s="6">
        <v>0</v>
      </c>
      <c r="Q231" s="6">
        <v>0</v>
      </c>
      <c r="R231" s="6">
        <f t="shared" si="58"/>
        <v>0</v>
      </c>
    </row>
    <row r="232" spans="1:18" ht="12.75">
      <c r="A232" s="5" t="s">
        <v>109</v>
      </c>
      <c r="B232" s="5" t="s">
        <v>330</v>
      </c>
      <c r="C232" s="6">
        <v>0</v>
      </c>
      <c r="D232" s="6">
        <v>0</v>
      </c>
      <c r="E232" s="6">
        <v>0</v>
      </c>
      <c r="F232" s="1">
        <f t="shared" si="55"/>
        <v>0</v>
      </c>
      <c r="G232" s="6">
        <v>0</v>
      </c>
      <c r="H232" s="6">
        <v>0</v>
      </c>
      <c r="I232" s="6">
        <v>0</v>
      </c>
      <c r="J232" s="6">
        <f t="shared" si="56"/>
        <v>0</v>
      </c>
      <c r="K232" s="6">
        <v>0</v>
      </c>
      <c r="L232" s="6">
        <v>0</v>
      </c>
      <c r="M232" s="6">
        <v>0</v>
      </c>
      <c r="N232" s="1">
        <f t="shared" si="57"/>
        <v>0</v>
      </c>
      <c r="O232" s="6">
        <v>0</v>
      </c>
      <c r="P232" s="6">
        <v>0</v>
      </c>
      <c r="Q232" s="6">
        <v>0</v>
      </c>
      <c r="R232" s="6">
        <f t="shared" si="58"/>
        <v>0</v>
      </c>
    </row>
    <row r="233" spans="1:18" ht="12.75">
      <c r="A233" s="5" t="s">
        <v>113</v>
      </c>
      <c r="B233" s="5" t="s">
        <v>441</v>
      </c>
      <c r="C233" s="6">
        <v>206.27752329</v>
      </c>
      <c r="D233" s="6">
        <v>163.70321869999998</v>
      </c>
      <c r="E233" s="6">
        <v>211.89353352</v>
      </c>
      <c r="F233" s="1">
        <f t="shared" si="55"/>
        <v>581.87427551</v>
      </c>
      <c r="G233" s="6">
        <v>147.09338202</v>
      </c>
      <c r="H233" s="6">
        <v>129.66858318</v>
      </c>
      <c r="I233" s="6">
        <v>255.20736846</v>
      </c>
      <c r="J233" s="6">
        <f t="shared" si="56"/>
        <v>531.9693336600001</v>
      </c>
      <c r="K233" s="6">
        <v>78.89211526</v>
      </c>
      <c r="L233" s="6">
        <v>273.3923824</v>
      </c>
      <c r="M233" s="6">
        <v>44.06266506</v>
      </c>
      <c r="N233" s="1">
        <f t="shared" si="57"/>
        <v>396.3471627199999</v>
      </c>
      <c r="O233" s="6">
        <v>388.85880328999997</v>
      </c>
      <c r="P233" s="6">
        <v>70.78396421000001</v>
      </c>
      <c r="Q233" s="6">
        <v>62.08823168</v>
      </c>
      <c r="R233" s="6">
        <f t="shared" si="58"/>
        <v>521.73099918</v>
      </c>
    </row>
    <row r="234" spans="1:18" ht="12.75">
      <c r="A234" s="5" t="s">
        <v>117</v>
      </c>
      <c r="B234" s="5" t="s">
        <v>338</v>
      </c>
      <c r="C234" s="6">
        <v>638.37655975</v>
      </c>
      <c r="D234" s="6">
        <v>709.38279054</v>
      </c>
      <c r="E234" s="6">
        <v>1106.3826593000001</v>
      </c>
      <c r="F234" s="1">
        <f t="shared" si="55"/>
        <v>2454.1420095900003</v>
      </c>
      <c r="G234" s="6">
        <v>946.18625295</v>
      </c>
      <c r="H234" s="6">
        <v>669.14824518</v>
      </c>
      <c r="I234" s="6">
        <v>639.00269689</v>
      </c>
      <c r="J234" s="6">
        <f t="shared" si="56"/>
        <v>2254.3371950200003</v>
      </c>
      <c r="K234" s="6">
        <v>359.64530593</v>
      </c>
      <c r="L234" s="6">
        <v>552.2711411399999</v>
      </c>
      <c r="M234" s="6">
        <v>1435.13588456</v>
      </c>
      <c r="N234" s="1">
        <f t="shared" si="57"/>
        <v>2347.05233163</v>
      </c>
      <c r="O234" s="6">
        <v>330.68577656</v>
      </c>
      <c r="P234" s="6">
        <v>350.75652052</v>
      </c>
      <c r="Q234" s="6">
        <v>223.93683477</v>
      </c>
      <c r="R234" s="6">
        <f t="shared" si="58"/>
        <v>905.37913185</v>
      </c>
    </row>
    <row r="235" spans="1:18" ht="12.75">
      <c r="A235" s="5" t="s">
        <v>118</v>
      </c>
      <c r="B235" s="5" t="s">
        <v>339</v>
      </c>
      <c r="C235" s="6">
        <v>251.90882515</v>
      </c>
      <c r="D235" s="6">
        <v>285.75500486000004</v>
      </c>
      <c r="E235" s="6">
        <v>201.15262631000002</v>
      </c>
      <c r="F235" s="1">
        <f t="shared" si="55"/>
        <v>738.81645632</v>
      </c>
      <c r="G235" s="6">
        <v>879.09680177</v>
      </c>
      <c r="H235" s="6">
        <v>744.59154301</v>
      </c>
      <c r="I235" s="6">
        <v>385.79821970999996</v>
      </c>
      <c r="J235" s="6">
        <f t="shared" si="56"/>
        <v>2009.48656449</v>
      </c>
      <c r="K235" s="6">
        <v>197.42226101</v>
      </c>
      <c r="L235" s="6">
        <v>473.30655888</v>
      </c>
      <c r="M235" s="6">
        <v>375.67001291</v>
      </c>
      <c r="N235" s="1">
        <f t="shared" si="57"/>
        <v>1046.3988328</v>
      </c>
      <c r="O235" s="6">
        <v>521.2091610399999</v>
      </c>
      <c r="P235" s="6">
        <v>836.71776927</v>
      </c>
      <c r="Q235" s="6">
        <v>511.20394182</v>
      </c>
      <c r="R235" s="6">
        <f t="shared" si="58"/>
        <v>1869.13087213</v>
      </c>
    </row>
    <row r="236" spans="1:18" ht="12.75">
      <c r="A236" s="5" t="s">
        <v>119</v>
      </c>
      <c r="B236" s="5" t="s">
        <v>442</v>
      </c>
      <c r="C236" s="6">
        <v>590.7113886400001</v>
      </c>
      <c r="D236" s="6">
        <v>638.95169725</v>
      </c>
      <c r="E236" s="6">
        <v>792.9485876500001</v>
      </c>
      <c r="F236" s="1">
        <f t="shared" si="55"/>
        <v>2022.6116735400005</v>
      </c>
      <c r="G236" s="6">
        <v>608.85789516</v>
      </c>
      <c r="H236" s="6">
        <v>686.19350451</v>
      </c>
      <c r="I236" s="6">
        <v>645.3168467300001</v>
      </c>
      <c r="J236" s="6">
        <f t="shared" si="56"/>
        <v>1940.3682464000003</v>
      </c>
      <c r="K236" s="6">
        <v>766.30268187</v>
      </c>
      <c r="L236" s="6">
        <v>679.0438199600001</v>
      </c>
      <c r="M236" s="6">
        <v>449.65883603</v>
      </c>
      <c r="N236" s="1">
        <f t="shared" si="57"/>
        <v>1895.00533786</v>
      </c>
      <c r="O236" s="6">
        <v>879.28475789</v>
      </c>
      <c r="P236" s="6">
        <v>866.22129209</v>
      </c>
      <c r="Q236" s="6">
        <v>767.69234797</v>
      </c>
      <c r="R236" s="6">
        <f t="shared" si="58"/>
        <v>2513.19839795</v>
      </c>
    </row>
    <row r="237" spans="1:18" ht="12.75">
      <c r="A237" s="5" t="s">
        <v>120</v>
      </c>
      <c r="B237" s="5" t="s">
        <v>341</v>
      </c>
      <c r="C237" s="6">
        <v>16.915099870000002</v>
      </c>
      <c r="D237" s="6">
        <v>202.80336535</v>
      </c>
      <c r="E237" s="6">
        <v>191.25476619</v>
      </c>
      <c r="F237" s="1">
        <f t="shared" si="55"/>
        <v>410.97323141000004</v>
      </c>
      <c r="G237" s="6">
        <v>168.48074868999998</v>
      </c>
      <c r="H237" s="6">
        <v>294.41206495999995</v>
      </c>
      <c r="I237" s="6">
        <v>220.33923491</v>
      </c>
      <c r="J237" s="6">
        <f t="shared" si="56"/>
        <v>683.23204856</v>
      </c>
      <c r="K237" s="6">
        <v>848.3599388900001</v>
      </c>
      <c r="L237" s="6">
        <v>579.05885576</v>
      </c>
      <c r="M237" s="6">
        <v>368.97590364999996</v>
      </c>
      <c r="N237" s="1">
        <f t="shared" si="57"/>
        <v>1796.3946983</v>
      </c>
      <c r="O237" s="6">
        <v>257.12447699</v>
      </c>
      <c r="P237" s="6">
        <v>306.56850459000003</v>
      </c>
      <c r="Q237" s="6">
        <v>373.10569962</v>
      </c>
      <c r="R237" s="6">
        <f t="shared" si="58"/>
        <v>936.7986812</v>
      </c>
    </row>
    <row r="238" spans="1:18" ht="12.75">
      <c r="A238" s="5" t="s">
        <v>121</v>
      </c>
      <c r="B238" s="5" t="s">
        <v>342</v>
      </c>
      <c r="C238" s="6">
        <v>17.00937327</v>
      </c>
      <c r="D238" s="6">
        <v>17.138207</v>
      </c>
      <c r="E238" s="6">
        <v>376.26497656</v>
      </c>
      <c r="F238" s="1">
        <f t="shared" si="55"/>
        <v>410.41255682999997</v>
      </c>
      <c r="G238" s="6">
        <v>19.02872061</v>
      </c>
      <c r="H238" s="6">
        <v>14.341743</v>
      </c>
      <c r="I238" s="6">
        <v>18.6710728</v>
      </c>
      <c r="J238" s="6">
        <f t="shared" si="56"/>
        <v>52.041536410000006</v>
      </c>
      <c r="K238" s="6">
        <v>14.786449320000001</v>
      </c>
      <c r="L238" s="6">
        <v>398.04495742</v>
      </c>
      <c r="M238" s="6">
        <v>20.22878522</v>
      </c>
      <c r="N238" s="1">
        <f t="shared" si="57"/>
        <v>433.06019196</v>
      </c>
      <c r="O238" s="6">
        <v>859.6761264799999</v>
      </c>
      <c r="P238" s="6">
        <v>14.930682</v>
      </c>
      <c r="Q238" s="6">
        <v>16.16035247</v>
      </c>
      <c r="R238" s="6">
        <f t="shared" si="58"/>
        <v>890.76716095</v>
      </c>
    </row>
    <row r="239" spans="1:18" ht="12.75">
      <c r="A239" s="5" t="s">
        <v>122</v>
      </c>
      <c r="B239" s="5" t="s">
        <v>343</v>
      </c>
      <c r="C239" s="6">
        <v>728.79468943</v>
      </c>
      <c r="D239" s="6">
        <v>304.53194986</v>
      </c>
      <c r="E239" s="6">
        <v>229.68282188</v>
      </c>
      <c r="F239" s="1">
        <f t="shared" si="55"/>
        <v>1263.0094611700001</v>
      </c>
      <c r="G239" s="6">
        <v>140.35925843</v>
      </c>
      <c r="H239" s="6">
        <v>163.18804</v>
      </c>
      <c r="I239" s="6">
        <v>245.74767326</v>
      </c>
      <c r="J239" s="6">
        <f t="shared" si="56"/>
        <v>549.29497169</v>
      </c>
      <c r="K239" s="6">
        <v>7162.98342941</v>
      </c>
      <c r="L239" s="6">
        <v>148.03770671</v>
      </c>
      <c r="M239" s="6">
        <v>178.54170563999998</v>
      </c>
      <c r="N239" s="1">
        <f t="shared" si="57"/>
        <v>7489.56284176</v>
      </c>
      <c r="O239" s="6">
        <v>1150.19225379</v>
      </c>
      <c r="P239" s="6">
        <v>386.73223708</v>
      </c>
      <c r="Q239" s="6">
        <v>688.49541521</v>
      </c>
      <c r="R239" s="6">
        <f t="shared" si="58"/>
        <v>2225.41990608</v>
      </c>
    </row>
    <row r="240" spans="1:18" ht="12.75">
      <c r="A240" s="5" t="s">
        <v>123</v>
      </c>
      <c r="B240" s="5" t="s">
        <v>344</v>
      </c>
      <c r="C240" s="6">
        <v>136.38684103</v>
      </c>
      <c r="D240" s="6">
        <v>265.51373934000003</v>
      </c>
      <c r="E240" s="6">
        <v>81.92525681000001</v>
      </c>
      <c r="F240" s="1">
        <f t="shared" si="55"/>
        <v>483.82583718000006</v>
      </c>
      <c r="G240" s="6">
        <v>107.66019708</v>
      </c>
      <c r="H240" s="6">
        <v>305.64742111000004</v>
      </c>
      <c r="I240" s="6">
        <v>608.74642903</v>
      </c>
      <c r="J240" s="6">
        <f t="shared" si="56"/>
        <v>1022.05404722</v>
      </c>
      <c r="K240" s="6">
        <v>316.90639959</v>
      </c>
      <c r="L240" s="6">
        <v>294.85605785</v>
      </c>
      <c r="M240" s="6">
        <v>371.78524184</v>
      </c>
      <c r="N240" s="1">
        <f t="shared" si="57"/>
        <v>983.54769928</v>
      </c>
      <c r="O240" s="6">
        <v>215.01091082</v>
      </c>
      <c r="P240" s="6">
        <v>523.43200393</v>
      </c>
      <c r="Q240" s="6">
        <v>128.95753864</v>
      </c>
      <c r="R240" s="6">
        <f t="shared" si="58"/>
        <v>867.4004533899999</v>
      </c>
    </row>
    <row r="241" spans="1:18" ht="12.75">
      <c r="A241" s="5" t="s">
        <v>124</v>
      </c>
      <c r="B241" s="5" t="s">
        <v>345</v>
      </c>
      <c r="C241" s="6">
        <v>2250.09507063</v>
      </c>
      <c r="D241" s="6">
        <v>292.0743376</v>
      </c>
      <c r="E241" s="6">
        <v>1401.017772</v>
      </c>
      <c r="F241" s="1">
        <f t="shared" si="55"/>
        <v>3943.18718023</v>
      </c>
      <c r="G241" s="6">
        <v>1317.98255451</v>
      </c>
      <c r="H241" s="6">
        <v>202.93139243000002</v>
      </c>
      <c r="I241" s="6">
        <v>62.019948240000005</v>
      </c>
      <c r="J241" s="6">
        <f t="shared" si="56"/>
        <v>1582.93389518</v>
      </c>
      <c r="K241" s="6">
        <v>2705.6668462199996</v>
      </c>
      <c r="L241" s="6">
        <v>888.86166544</v>
      </c>
      <c r="M241" s="6">
        <v>977.83949944</v>
      </c>
      <c r="N241" s="1">
        <f t="shared" si="57"/>
        <v>4572.368011099999</v>
      </c>
      <c r="O241" s="6">
        <v>5531.990088</v>
      </c>
      <c r="P241" s="6">
        <v>283.85681933999996</v>
      </c>
      <c r="Q241" s="6">
        <v>572.01367864</v>
      </c>
      <c r="R241" s="6">
        <f t="shared" si="58"/>
        <v>6387.860585979999</v>
      </c>
    </row>
    <row r="242" spans="1:18" ht="12.75">
      <c r="A242" s="5" t="s">
        <v>125</v>
      </c>
      <c r="B242" s="5" t="s">
        <v>346</v>
      </c>
      <c r="C242" s="6">
        <v>410.91123975</v>
      </c>
      <c r="D242" s="6">
        <v>440.6645863</v>
      </c>
      <c r="E242" s="6">
        <v>438.49449212999997</v>
      </c>
      <c r="F242" s="1">
        <f t="shared" si="55"/>
        <v>1290.07031818</v>
      </c>
      <c r="G242" s="6">
        <v>397.17457041</v>
      </c>
      <c r="H242" s="6">
        <v>518.45394564</v>
      </c>
      <c r="I242" s="6">
        <v>759.50137966</v>
      </c>
      <c r="J242" s="6">
        <f t="shared" si="56"/>
        <v>1675.12989571</v>
      </c>
      <c r="K242" s="6">
        <v>167.57845493000002</v>
      </c>
      <c r="L242" s="6">
        <v>480.87242485</v>
      </c>
      <c r="M242" s="6">
        <v>602.86855514</v>
      </c>
      <c r="N242" s="1">
        <f t="shared" si="57"/>
        <v>1251.31943492</v>
      </c>
      <c r="O242" s="6">
        <v>435.55444548</v>
      </c>
      <c r="P242" s="6">
        <v>491.82937789</v>
      </c>
      <c r="Q242" s="6">
        <v>762.43711605</v>
      </c>
      <c r="R242" s="6">
        <f t="shared" si="58"/>
        <v>1689.82093942</v>
      </c>
    </row>
    <row r="243" spans="1:18" ht="12.75">
      <c r="A243" s="5" t="s">
        <v>126</v>
      </c>
      <c r="B243" s="5" t="s">
        <v>347</v>
      </c>
      <c r="C243" s="6">
        <v>275.13231828</v>
      </c>
      <c r="D243" s="6">
        <v>333.08925212</v>
      </c>
      <c r="E243" s="6">
        <v>244.95311314</v>
      </c>
      <c r="F243" s="1">
        <f t="shared" si="55"/>
        <v>853.17468354</v>
      </c>
      <c r="G243" s="6">
        <v>325.97406273</v>
      </c>
      <c r="H243" s="6">
        <v>208.3190344</v>
      </c>
      <c r="I243" s="6">
        <v>388.09757885000005</v>
      </c>
      <c r="J243" s="6">
        <f t="shared" si="56"/>
        <v>922.39067598</v>
      </c>
      <c r="K243" s="6">
        <v>416.53067361</v>
      </c>
      <c r="L243" s="6">
        <v>145.30797752</v>
      </c>
      <c r="M243" s="6">
        <v>373.76743553999995</v>
      </c>
      <c r="N243" s="1">
        <f t="shared" si="57"/>
        <v>935.60608667</v>
      </c>
      <c r="O243" s="6">
        <v>311.04410065</v>
      </c>
      <c r="P243" s="6">
        <v>157.39941735</v>
      </c>
      <c r="Q243" s="6">
        <v>174.01551895</v>
      </c>
      <c r="R243" s="6">
        <f t="shared" si="58"/>
        <v>642.45903695</v>
      </c>
    </row>
    <row r="244" spans="1:18" ht="12.75">
      <c r="A244" s="5" t="s">
        <v>127</v>
      </c>
      <c r="B244" s="5" t="s">
        <v>443</v>
      </c>
      <c r="C244" s="6">
        <v>204.03837003</v>
      </c>
      <c r="D244" s="6">
        <v>288.22524566000004</v>
      </c>
      <c r="E244" s="6">
        <v>29.525294300000002</v>
      </c>
      <c r="F244" s="1">
        <f t="shared" si="55"/>
        <v>521.7889099900001</v>
      </c>
      <c r="G244" s="6">
        <v>95.14243978</v>
      </c>
      <c r="H244" s="6">
        <v>218.16111275</v>
      </c>
      <c r="I244" s="6">
        <v>228.53270694999998</v>
      </c>
      <c r="J244" s="6">
        <f t="shared" si="56"/>
        <v>541.83625948</v>
      </c>
      <c r="K244" s="6">
        <v>281.04493243</v>
      </c>
      <c r="L244" s="6">
        <v>126.41787282000001</v>
      </c>
      <c r="M244" s="6">
        <v>42.28224884</v>
      </c>
      <c r="N244" s="1">
        <f t="shared" si="57"/>
        <v>449.74505409000005</v>
      </c>
      <c r="O244" s="6">
        <v>166.79118852000002</v>
      </c>
      <c r="P244" s="6">
        <v>180.82460716000003</v>
      </c>
      <c r="Q244" s="6">
        <v>237.5890774</v>
      </c>
      <c r="R244" s="6">
        <f t="shared" si="58"/>
        <v>585.20487308</v>
      </c>
    </row>
    <row r="245" spans="1:18" ht="12.75">
      <c r="A245" s="5" t="s">
        <v>129</v>
      </c>
      <c r="B245" s="5" t="s">
        <v>350</v>
      </c>
      <c r="C245" s="6">
        <v>8.20925101</v>
      </c>
      <c r="D245" s="6">
        <v>68.44040869</v>
      </c>
      <c r="E245" s="6">
        <v>44.97870573</v>
      </c>
      <c r="F245" s="1">
        <f t="shared" si="55"/>
        <v>121.62836543</v>
      </c>
      <c r="G245" s="6">
        <v>79.75321616000001</v>
      </c>
      <c r="H245" s="6">
        <v>137.00492803</v>
      </c>
      <c r="I245" s="6">
        <v>77.76300352</v>
      </c>
      <c r="J245" s="6">
        <f t="shared" si="56"/>
        <v>294.52114771</v>
      </c>
      <c r="K245" s="6">
        <v>87.9748415</v>
      </c>
      <c r="L245" s="6">
        <v>33.393073550000004</v>
      </c>
      <c r="M245" s="6">
        <v>178.7442748</v>
      </c>
      <c r="N245" s="1">
        <f t="shared" si="57"/>
        <v>300.11218985</v>
      </c>
      <c r="O245" s="6">
        <v>144.3478892</v>
      </c>
      <c r="P245" s="6">
        <v>134.31309428999998</v>
      </c>
      <c r="Q245" s="6">
        <v>132.25201382999998</v>
      </c>
      <c r="R245" s="6">
        <f t="shared" si="58"/>
        <v>410.91299731999993</v>
      </c>
    </row>
    <row r="246" spans="1:18" ht="12.75">
      <c r="A246" s="5" t="s">
        <v>130</v>
      </c>
      <c r="B246" s="5" t="s">
        <v>351</v>
      </c>
      <c r="C246" s="6">
        <v>430.80748325999997</v>
      </c>
      <c r="D246" s="6">
        <v>0</v>
      </c>
      <c r="E246" s="6">
        <v>15.741229379999998</v>
      </c>
      <c r="F246" s="1">
        <f t="shared" si="55"/>
        <v>446.54871263999996</v>
      </c>
      <c r="G246" s="6">
        <v>755.91546484</v>
      </c>
      <c r="H246" s="6">
        <v>619.6676872</v>
      </c>
      <c r="I246" s="6">
        <v>658.48541002</v>
      </c>
      <c r="J246" s="6">
        <f t="shared" si="56"/>
        <v>2034.0685620600002</v>
      </c>
      <c r="K246" s="6">
        <v>856.57685973</v>
      </c>
      <c r="L246" s="6">
        <v>902.58390325</v>
      </c>
      <c r="M246" s="6">
        <v>868.90519577</v>
      </c>
      <c r="N246" s="1">
        <f t="shared" si="57"/>
        <v>2628.06595875</v>
      </c>
      <c r="O246" s="6">
        <v>996.53188381</v>
      </c>
      <c r="P246" s="6">
        <v>934.31482981</v>
      </c>
      <c r="Q246" s="6">
        <v>593.0917563200001</v>
      </c>
      <c r="R246" s="6">
        <f t="shared" si="58"/>
        <v>2523.93846994</v>
      </c>
    </row>
    <row r="247" spans="1:18" ht="12.75">
      <c r="A247" s="5" t="s">
        <v>131</v>
      </c>
      <c r="B247" s="5" t="s">
        <v>352</v>
      </c>
      <c r="C247" s="6">
        <v>1515.09516958</v>
      </c>
      <c r="D247" s="6">
        <v>1475.29803057</v>
      </c>
      <c r="E247" s="6">
        <v>1486.9229249100001</v>
      </c>
      <c r="F247" s="1">
        <f t="shared" si="55"/>
        <v>4477.31612506</v>
      </c>
      <c r="G247" s="6">
        <v>1407.30318462</v>
      </c>
      <c r="H247" s="6">
        <v>1283.49482463</v>
      </c>
      <c r="I247" s="6">
        <v>1473.6855837</v>
      </c>
      <c r="J247" s="6">
        <f t="shared" si="56"/>
        <v>4164.4835929500005</v>
      </c>
      <c r="K247" s="6">
        <v>1322.6379651099999</v>
      </c>
      <c r="L247" s="6">
        <v>1366.47922911</v>
      </c>
      <c r="M247" s="6">
        <v>1232.43767755</v>
      </c>
      <c r="N247" s="1">
        <f t="shared" si="57"/>
        <v>3921.55487177</v>
      </c>
      <c r="O247" s="6">
        <v>1442.48350095</v>
      </c>
      <c r="P247" s="6">
        <v>1288.2417145699999</v>
      </c>
      <c r="Q247" s="6">
        <v>1269.25939603</v>
      </c>
      <c r="R247" s="6">
        <f t="shared" si="58"/>
        <v>3999.98461155</v>
      </c>
    </row>
    <row r="248" spans="1:18" ht="12.75">
      <c r="A248" s="5" t="s">
        <v>138</v>
      </c>
      <c r="B248" s="5" t="s">
        <v>359</v>
      </c>
      <c r="C248" s="6">
        <v>0</v>
      </c>
      <c r="D248" s="6">
        <v>0</v>
      </c>
      <c r="E248" s="6">
        <v>0</v>
      </c>
      <c r="F248" s="1">
        <f t="shared" si="55"/>
        <v>0</v>
      </c>
      <c r="G248" s="3">
        <v>0</v>
      </c>
      <c r="H248" s="6">
        <v>0</v>
      </c>
      <c r="I248" s="6">
        <v>0</v>
      </c>
      <c r="J248" s="6">
        <f t="shared" si="56"/>
        <v>0</v>
      </c>
      <c r="K248" s="6">
        <v>0</v>
      </c>
      <c r="L248" s="6">
        <v>0</v>
      </c>
      <c r="M248" s="6">
        <v>0</v>
      </c>
      <c r="N248" s="1">
        <f t="shared" si="57"/>
        <v>0</v>
      </c>
      <c r="O248" s="6">
        <v>0</v>
      </c>
      <c r="P248" s="6">
        <v>0</v>
      </c>
      <c r="Q248" s="6">
        <v>0</v>
      </c>
      <c r="R248" s="6">
        <f t="shared" si="58"/>
        <v>0</v>
      </c>
    </row>
    <row r="249" spans="1:18" ht="12.75">
      <c r="A249" s="5" t="s">
        <v>139</v>
      </c>
      <c r="B249" s="5" t="s">
        <v>444</v>
      </c>
      <c r="C249" s="6">
        <v>271.25677281000003</v>
      </c>
      <c r="D249" s="6">
        <v>263.31448747</v>
      </c>
      <c r="E249" s="6">
        <v>231.18798253999998</v>
      </c>
      <c r="F249" s="1">
        <f t="shared" si="55"/>
        <v>765.75924282</v>
      </c>
      <c r="G249" s="6">
        <v>226.77966716</v>
      </c>
      <c r="H249" s="6">
        <v>192.88773185</v>
      </c>
      <c r="I249" s="6">
        <v>199.35189927000002</v>
      </c>
      <c r="J249" s="6">
        <f t="shared" si="56"/>
        <v>619.01929828</v>
      </c>
      <c r="K249" s="6">
        <v>208.51814538999997</v>
      </c>
      <c r="L249" s="6">
        <v>208.13260643</v>
      </c>
      <c r="M249" s="6">
        <v>179.86486805</v>
      </c>
      <c r="N249" s="1">
        <f t="shared" si="57"/>
        <v>596.51561987</v>
      </c>
      <c r="O249" s="6">
        <v>233.40513055000002</v>
      </c>
      <c r="P249" s="6">
        <v>258.00653833</v>
      </c>
      <c r="Q249" s="6">
        <v>266.88649863</v>
      </c>
      <c r="R249" s="6">
        <f t="shared" si="58"/>
        <v>758.29816751</v>
      </c>
    </row>
    <row r="250" spans="1:18" ht="12.75">
      <c r="A250" s="5" t="s">
        <v>140</v>
      </c>
      <c r="B250" s="16" t="s">
        <v>361</v>
      </c>
      <c r="C250" s="6">
        <v>0</v>
      </c>
      <c r="D250" s="6">
        <v>0</v>
      </c>
      <c r="E250" s="6">
        <v>0</v>
      </c>
      <c r="F250" s="1">
        <f t="shared" si="55"/>
        <v>0</v>
      </c>
      <c r="G250" s="6">
        <v>0</v>
      </c>
      <c r="H250" s="6">
        <v>0</v>
      </c>
      <c r="I250" s="6">
        <v>0</v>
      </c>
      <c r="J250" s="6">
        <f t="shared" si="56"/>
        <v>0</v>
      </c>
      <c r="K250" s="6">
        <v>0</v>
      </c>
      <c r="L250" s="6">
        <v>0</v>
      </c>
      <c r="M250" s="6">
        <v>0</v>
      </c>
      <c r="N250" s="1">
        <f t="shared" si="57"/>
        <v>0</v>
      </c>
      <c r="O250" s="6">
        <v>0</v>
      </c>
      <c r="P250" s="6">
        <v>0</v>
      </c>
      <c r="Q250" s="6">
        <v>0</v>
      </c>
      <c r="R250" s="6">
        <f t="shared" si="58"/>
        <v>0</v>
      </c>
    </row>
    <row r="251" spans="1:18" ht="12.75">
      <c r="A251" s="5" t="s">
        <v>74</v>
      </c>
      <c r="B251" s="5" t="s">
        <v>445</v>
      </c>
      <c r="C251" s="6">
        <v>1585.27321213</v>
      </c>
      <c r="D251" s="6">
        <v>2864.83680431</v>
      </c>
      <c r="E251" s="6">
        <v>1616.08480075</v>
      </c>
      <c r="F251" s="1">
        <f t="shared" si="55"/>
        <v>6066.194817189999</v>
      </c>
      <c r="G251" s="6">
        <v>1291.06660325</v>
      </c>
      <c r="H251" s="6">
        <v>1538.307404</v>
      </c>
      <c r="I251" s="6">
        <v>1224.20728932</v>
      </c>
      <c r="J251" s="6">
        <f t="shared" si="56"/>
        <v>4053.5812965699997</v>
      </c>
      <c r="K251" s="6">
        <v>1396.98660322</v>
      </c>
      <c r="L251" s="6">
        <v>1578.44990417</v>
      </c>
      <c r="M251" s="6">
        <v>1920.24749327</v>
      </c>
      <c r="N251" s="1">
        <f t="shared" si="57"/>
        <v>4895.68400066</v>
      </c>
      <c r="O251" s="6">
        <v>656.2845038099999</v>
      </c>
      <c r="P251" s="6">
        <v>1980.89789989</v>
      </c>
      <c r="Q251" s="6">
        <v>1121.2615554000001</v>
      </c>
      <c r="R251" s="6">
        <f t="shared" si="58"/>
        <v>3758.4439591</v>
      </c>
    </row>
    <row r="252" spans="1:18" ht="12.75">
      <c r="A252" s="32" t="s">
        <v>240</v>
      </c>
      <c r="B252" s="16" t="s">
        <v>458</v>
      </c>
      <c r="C252" s="6">
        <v>236.17947371</v>
      </c>
      <c r="D252" s="6">
        <v>207.46788769</v>
      </c>
      <c r="E252" s="6">
        <v>204.1574478</v>
      </c>
      <c r="F252" s="1">
        <f t="shared" si="55"/>
        <v>647.8048092</v>
      </c>
      <c r="G252" s="6">
        <v>85.51733292</v>
      </c>
      <c r="H252" s="6">
        <v>576.67265417</v>
      </c>
      <c r="I252" s="6">
        <v>266.05238122</v>
      </c>
      <c r="J252" s="6">
        <f t="shared" si="56"/>
        <v>928.2423683099998</v>
      </c>
      <c r="K252" s="6">
        <v>245.4690913</v>
      </c>
      <c r="L252" s="6">
        <v>134.60297024000002</v>
      </c>
      <c r="M252" s="6">
        <v>236.3348167</v>
      </c>
      <c r="N252" s="1">
        <f t="shared" si="57"/>
        <v>616.4068782400001</v>
      </c>
      <c r="O252" s="6">
        <v>266.1641851</v>
      </c>
      <c r="P252" s="6">
        <v>379.81716064999995</v>
      </c>
      <c r="Q252" s="6">
        <v>278.90134078</v>
      </c>
      <c r="R252" s="6">
        <f t="shared" si="58"/>
        <v>924.88268653</v>
      </c>
    </row>
    <row r="253" spans="1:18" ht="12.75">
      <c r="A253" s="5" t="s">
        <v>78</v>
      </c>
      <c r="B253" s="5" t="s">
        <v>376</v>
      </c>
      <c r="C253" s="6">
        <v>64563.93327333995</v>
      </c>
      <c r="D253" s="6">
        <v>73883.17819119006</v>
      </c>
      <c r="E253" s="6">
        <v>73885.58609862998</v>
      </c>
      <c r="F253" s="1">
        <f t="shared" si="55"/>
        <v>212332.69756315998</v>
      </c>
      <c r="G253" s="6">
        <v>63673.73301589997</v>
      </c>
      <c r="H253" s="6">
        <v>45959.41155657004</v>
      </c>
      <c r="I253" s="6">
        <v>60337.26518761997</v>
      </c>
      <c r="J253" s="6">
        <f t="shared" si="56"/>
        <v>169970.40976009</v>
      </c>
      <c r="K253" s="6">
        <v>60887.07967012997</v>
      </c>
      <c r="L253" s="6">
        <v>52721.39115800001</v>
      </c>
      <c r="M253" s="6">
        <v>49635.27009095003</v>
      </c>
      <c r="N253" s="1">
        <f t="shared" si="57"/>
        <v>163243.74091908</v>
      </c>
      <c r="O253" s="6">
        <v>82463.47724169001</v>
      </c>
      <c r="P253" s="6">
        <v>42114.893488009904</v>
      </c>
      <c r="Q253" s="6">
        <v>38376.24600649001</v>
      </c>
      <c r="R253" s="6">
        <f t="shared" si="58"/>
        <v>162954.61673618993</v>
      </c>
    </row>
    <row r="254" spans="1:20" s="10" customFormat="1" ht="12.75">
      <c r="A254" s="2" t="s">
        <v>36</v>
      </c>
      <c r="B254" s="2" t="s">
        <v>280</v>
      </c>
      <c r="C254" s="3">
        <f>SUM(C201:C253)</f>
        <v>140032.23301173</v>
      </c>
      <c r="D254" s="3">
        <f>SUM(D201:D253)</f>
        <v>152564.68296344002</v>
      </c>
      <c r="E254" s="3">
        <f>SUM(E201:E253)</f>
        <v>160944.44338074</v>
      </c>
      <c r="F254" s="3">
        <f>SUM(C254:E254)</f>
        <v>453541.35935591</v>
      </c>
      <c r="G254" s="3">
        <f aca="true" t="shared" si="59" ref="G254:M254">SUM(G201:G253)</f>
        <v>144905.54477682</v>
      </c>
      <c r="H254" s="3">
        <f t="shared" si="59"/>
        <v>125311.74873350002</v>
      </c>
      <c r="I254" s="3">
        <f t="shared" si="59"/>
        <v>133104.55645247</v>
      </c>
      <c r="J254" s="3">
        <f t="shared" si="59"/>
        <v>403321.84996279003</v>
      </c>
      <c r="K254" s="3">
        <f>SUM(K201:K253)</f>
        <v>161191.71476888997</v>
      </c>
      <c r="L254" s="3">
        <f t="shared" si="59"/>
        <v>148674.15279171</v>
      </c>
      <c r="M254" s="3">
        <f t="shared" si="59"/>
        <v>128400.35446460001</v>
      </c>
      <c r="N254" s="3">
        <f>SUM(N201:N253)</f>
        <v>438266.2220251999</v>
      </c>
      <c r="O254" s="3">
        <f>SUM(O201:O253)</f>
        <v>172397.38029019</v>
      </c>
      <c r="P254" s="3">
        <f>SUM(P201:P253)</f>
        <v>110959.3746825699</v>
      </c>
      <c r="Q254" s="3">
        <f>SUM(Q201:Q253)</f>
        <v>110574.51185119001</v>
      </c>
      <c r="R254" s="3">
        <f>SUM(R201:R253)</f>
        <v>393931.2668239499</v>
      </c>
      <c r="T254" s="67"/>
    </row>
    <row r="255" spans="1:18" ht="12.75">
      <c r="A255" s="5" t="s">
        <v>40</v>
      </c>
      <c r="B255" s="5" t="s">
        <v>379</v>
      </c>
      <c r="C255" s="6">
        <v>755.6844277900001</v>
      </c>
      <c r="D255" s="6">
        <v>201.00969342999997</v>
      </c>
      <c r="E255" s="6">
        <v>204.87327070999999</v>
      </c>
      <c r="F255" s="1">
        <f>SUM(C255:E255)</f>
        <v>1161.56739193</v>
      </c>
      <c r="G255" s="6">
        <v>1395.7214284599997</v>
      </c>
      <c r="H255" s="6">
        <v>283.01681701999996</v>
      </c>
      <c r="I255" s="6">
        <v>4801.536613470001</v>
      </c>
      <c r="J255" s="6">
        <f>SUM(G255:I255)</f>
        <v>6480.274858950001</v>
      </c>
      <c r="K255" s="31">
        <v>192.93608616</v>
      </c>
      <c r="L255" s="6">
        <v>255.91180516999998</v>
      </c>
      <c r="M255" s="6">
        <v>220.24090424000002</v>
      </c>
      <c r="N255" s="1">
        <f>SUM(K255:M255)</f>
        <v>669.08879557</v>
      </c>
      <c r="O255" s="6">
        <v>257.99009878999993</v>
      </c>
      <c r="P255" s="6">
        <v>344.23008903000004</v>
      </c>
      <c r="Q255" s="6">
        <v>199.37496481</v>
      </c>
      <c r="R255" s="6">
        <f t="shared" si="58"/>
        <v>801.59515263</v>
      </c>
    </row>
    <row r="256" spans="1:18" ht="12.75">
      <c r="A256" s="5" t="s">
        <v>493</v>
      </c>
      <c r="B256" s="5" t="s">
        <v>377</v>
      </c>
      <c r="C256" s="6">
        <v>313.038936</v>
      </c>
      <c r="D256" s="6">
        <v>156.71338079999998</v>
      </c>
      <c r="E256" s="6">
        <v>754.173632</v>
      </c>
      <c r="F256" s="1">
        <f>SUM(C256:E256)</f>
        <v>1223.9259488</v>
      </c>
      <c r="G256" s="6">
        <v>848.981433</v>
      </c>
      <c r="H256" s="6">
        <v>504.90639300000004</v>
      </c>
      <c r="I256" s="6">
        <v>263.7591</v>
      </c>
      <c r="J256" s="6">
        <f>SUM(G256:I256)</f>
        <v>1617.6469260000001</v>
      </c>
      <c r="K256" s="31">
        <v>1377.73611</v>
      </c>
      <c r="L256" s="6">
        <v>1071.210038</v>
      </c>
      <c r="M256" s="6">
        <v>601.0009</v>
      </c>
      <c r="N256" s="1">
        <f>SUM(K256:M256)</f>
        <v>3049.947048</v>
      </c>
      <c r="O256" s="6">
        <v>807.62934</v>
      </c>
      <c r="P256" s="6">
        <v>688.1152549999999</v>
      </c>
      <c r="Q256" s="6">
        <v>672.6228600000001</v>
      </c>
      <c r="R256" s="6">
        <f t="shared" si="58"/>
        <v>2168.367455</v>
      </c>
    </row>
    <row r="257" spans="1:18" ht="12.75">
      <c r="A257" s="2" t="s">
        <v>36</v>
      </c>
      <c r="B257" s="2" t="s">
        <v>280</v>
      </c>
      <c r="C257" s="3">
        <f>SUM(C255:C256)</f>
        <v>1068.7233637900001</v>
      </c>
      <c r="D257" s="3">
        <f>SUM(D255:D256)</f>
        <v>357.72307422999995</v>
      </c>
      <c r="E257" s="3">
        <f aca="true" t="shared" si="60" ref="E257:R257">SUM(E255:E256)</f>
        <v>959.04690271</v>
      </c>
      <c r="F257" s="3">
        <f t="shared" si="60"/>
        <v>2385.49334073</v>
      </c>
      <c r="G257" s="3">
        <f t="shared" si="60"/>
        <v>2244.70286146</v>
      </c>
      <c r="H257" s="3">
        <f t="shared" si="60"/>
        <v>787.9232100199999</v>
      </c>
      <c r="I257" s="3">
        <f t="shared" si="60"/>
        <v>5065.295713470001</v>
      </c>
      <c r="J257" s="3">
        <f t="shared" si="60"/>
        <v>8097.921784950001</v>
      </c>
      <c r="K257" s="3">
        <f>SUM(K255:K256)</f>
        <v>1570.67219616</v>
      </c>
      <c r="L257" s="3">
        <f t="shared" si="60"/>
        <v>1327.12184317</v>
      </c>
      <c r="M257" s="3">
        <f>SUM(M255:M256)</f>
        <v>821.24180424</v>
      </c>
      <c r="N257" s="3">
        <f t="shared" si="60"/>
        <v>3719.03584357</v>
      </c>
      <c r="O257" s="3">
        <f t="shared" si="60"/>
        <v>1065.61943879</v>
      </c>
      <c r="P257" s="3">
        <f t="shared" si="60"/>
        <v>1032.34534403</v>
      </c>
      <c r="Q257" s="3">
        <f t="shared" si="60"/>
        <v>871.9978248100001</v>
      </c>
      <c r="R257" s="3">
        <f t="shared" si="60"/>
        <v>2969.96260763</v>
      </c>
    </row>
    <row r="258" spans="1:18" ht="12.75">
      <c r="A258" s="2" t="s">
        <v>54</v>
      </c>
      <c r="B258" s="2" t="s">
        <v>446</v>
      </c>
      <c r="C258" s="6"/>
      <c r="D258" s="6"/>
      <c r="E258" s="6"/>
      <c r="F258" s="6"/>
      <c r="G258" s="6"/>
      <c r="H258" s="6"/>
      <c r="I258" s="14"/>
      <c r="J258" s="6"/>
      <c r="K258" s="3"/>
      <c r="L258" s="6"/>
      <c r="M258" s="6"/>
      <c r="N258" s="6"/>
      <c r="O258" s="6"/>
      <c r="P258" s="6"/>
      <c r="Q258" s="6"/>
      <c r="R258" s="6"/>
    </row>
    <row r="259" spans="1:18" ht="12.75">
      <c r="A259" s="5" t="s">
        <v>194</v>
      </c>
      <c r="B259" s="5" t="s">
        <v>447</v>
      </c>
      <c r="C259" s="6">
        <v>40406.60378699001</v>
      </c>
      <c r="D259" s="6">
        <v>28798.76048895</v>
      </c>
      <c r="E259" s="6">
        <v>234220.16750955002</v>
      </c>
      <c r="F259" s="1">
        <f aca="true" t="shared" si="61" ref="F259:F269">SUM(C259:E259)</f>
        <v>303425.53178549005</v>
      </c>
      <c r="G259" s="6">
        <v>37796.51391392</v>
      </c>
      <c r="H259" s="6">
        <v>45678.56031319</v>
      </c>
      <c r="I259" s="14">
        <v>550903.0621238099</v>
      </c>
      <c r="J259" s="6">
        <f aca="true" t="shared" si="62" ref="J259:J269">SUM(G259:I259)</f>
        <v>634378.13635092</v>
      </c>
      <c r="K259" s="6">
        <v>30872.392185850003</v>
      </c>
      <c r="L259" s="6">
        <v>60017.068379029995</v>
      </c>
      <c r="M259" s="6">
        <v>280315.68587121</v>
      </c>
      <c r="N259" s="1">
        <f aca="true" t="shared" si="63" ref="N259:N269">SUM(K259:M259)</f>
        <v>371205.14643609</v>
      </c>
      <c r="O259" s="6">
        <v>15361.766812029999</v>
      </c>
      <c r="P259" s="6">
        <v>62117.454104690005</v>
      </c>
      <c r="Q259" s="6">
        <v>328105.18981233</v>
      </c>
      <c r="R259" s="6">
        <f aca="true" t="shared" si="64" ref="R259:R269">SUM(O259:Q259)</f>
        <v>405584.41072905</v>
      </c>
    </row>
    <row r="260" spans="1:18" ht="12.75">
      <c r="A260" s="5" t="s">
        <v>0</v>
      </c>
      <c r="B260" s="5"/>
      <c r="C260" s="6">
        <v>23.14226589</v>
      </c>
      <c r="D260" s="6">
        <v>23.05582</v>
      </c>
      <c r="E260" s="6">
        <v>515.42353345</v>
      </c>
      <c r="F260" s="1">
        <v>561.62161934</v>
      </c>
      <c r="G260" s="6">
        <v>127.92480119999999</v>
      </c>
      <c r="H260" s="6">
        <v>32.25103343</v>
      </c>
      <c r="I260" s="14">
        <v>1024.46876598</v>
      </c>
      <c r="J260" s="6">
        <v>1184.64460061</v>
      </c>
      <c r="K260" s="6">
        <v>284.620352</v>
      </c>
      <c r="L260" s="6">
        <v>0</v>
      </c>
      <c r="M260" s="6">
        <v>253.25203101</v>
      </c>
      <c r="N260" s="1"/>
      <c r="O260" s="6">
        <v>0</v>
      </c>
      <c r="P260" s="6">
        <v>601.189217</v>
      </c>
      <c r="Q260" s="6">
        <v>969.71130113</v>
      </c>
      <c r="R260" s="6"/>
    </row>
    <row r="261" spans="1:18" ht="12.75">
      <c r="A261" s="5" t="s">
        <v>46</v>
      </c>
      <c r="B261" s="5" t="s">
        <v>281</v>
      </c>
      <c r="C261" s="6">
        <v>79418.63509359</v>
      </c>
      <c r="D261" s="6">
        <v>109726.36904828</v>
      </c>
      <c r="E261" s="6">
        <v>111570.2914184</v>
      </c>
      <c r="F261" s="1">
        <f t="shared" si="61"/>
        <v>300715.29556027</v>
      </c>
      <c r="G261" s="6">
        <v>122003.38966752</v>
      </c>
      <c r="H261" s="6">
        <v>100038.10359483</v>
      </c>
      <c r="I261" s="14">
        <v>132099.12549176</v>
      </c>
      <c r="J261" s="6">
        <f t="shared" si="62"/>
        <v>354140.61875410995</v>
      </c>
      <c r="K261" s="6">
        <v>119123.64376656001</v>
      </c>
      <c r="L261" s="6">
        <v>121989.19909319998</v>
      </c>
      <c r="M261" s="6">
        <v>122898.85884553999</v>
      </c>
      <c r="N261" s="1">
        <f t="shared" si="63"/>
        <v>364011.70170529996</v>
      </c>
      <c r="O261" s="6">
        <v>126380.75919028</v>
      </c>
      <c r="P261" s="6">
        <v>120160.93540767001</v>
      </c>
      <c r="Q261" s="6">
        <v>127791.16479357998</v>
      </c>
      <c r="R261" s="6">
        <f t="shared" si="64"/>
        <v>374332.85939153004</v>
      </c>
    </row>
    <row r="262" spans="1:18" ht="12.75">
      <c r="A262" s="5" t="s">
        <v>195</v>
      </c>
      <c r="B262" s="5" t="s">
        <v>448</v>
      </c>
      <c r="C262" s="6">
        <v>13926.36967078</v>
      </c>
      <c r="D262" s="6">
        <v>11781.31065727</v>
      </c>
      <c r="E262" s="6">
        <v>12727.297265169998</v>
      </c>
      <c r="F262" s="1">
        <f t="shared" si="61"/>
        <v>38434.97759322</v>
      </c>
      <c r="G262" s="6">
        <v>12802.989978630001</v>
      </c>
      <c r="H262" s="6">
        <v>13009.114733940001</v>
      </c>
      <c r="I262" s="14">
        <v>14254.978855279998</v>
      </c>
      <c r="J262" s="6">
        <f t="shared" si="62"/>
        <v>40067.08356785</v>
      </c>
      <c r="K262" s="6">
        <v>13473.14949074</v>
      </c>
      <c r="L262" s="6">
        <v>13516.48863592</v>
      </c>
      <c r="M262" s="6">
        <v>13813.599344280003</v>
      </c>
      <c r="N262" s="1">
        <f t="shared" si="63"/>
        <v>40803.23747094</v>
      </c>
      <c r="O262" s="6">
        <v>15567.213750509998</v>
      </c>
      <c r="P262" s="6">
        <v>13491.676681740002</v>
      </c>
      <c r="Q262" s="6">
        <v>12520.310222279999</v>
      </c>
      <c r="R262" s="6">
        <f t="shared" si="64"/>
        <v>41579.20065453</v>
      </c>
    </row>
    <row r="263" spans="1:18" ht="12.75">
      <c r="A263" s="5" t="s">
        <v>196</v>
      </c>
      <c r="B263" s="5" t="s">
        <v>278</v>
      </c>
      <c r="C263" s="6">
        <v>1246.1746756399998</v>
      </c>
      <c r="D263" s="6">
        <v>1837.67868177</v>
      </c>
      <c r="E263" s="6">
        <v>1485.1746730099999</v>
      </c>
      <c r="F263" s="1">
        <f t="shared" si="61"/>
        <v>4569.02803042</v>
      </c>
      <c r="G263" s="6">
        <v>4843.49008951</v>
      </c>
      <c r="H263" s="6">
        <v>1594.7272432700001</v>
      </c>
      <c r="I263" s="14">
        <v>1302.1135716299998</v>
      </c>
      <c r="J263" s="6">
        <f t="shared" si="62"/>
        <v>7740.33090441</v>
      </c>
      <c r="K263" s="6">
        <v>1594.2145859099999</v>
      </c>
      <c r="L263" s="6">
        <v>1315.7284035200003</v>
      </c>
      <c r="M263" s="6">
        <v>1791.3994152599998</v>
      </c>
      <c r="N263" s="1">
        <f t="shared" si="63"/>
        <v>4701.34240469</v>
      </c>
      <c r="O263" s="6">
        <v>1537.8809640100003</v>
      </c>
      <c r="P263" s="6">
        <v>1988.1915842799997</v>
      </c>
      <c r="Q263" s="6">
        <v>1805.83273146</v>
      </c>
      <c r="R263" s="6">
        <f t="shared" si="64"/>
        <v>5331.90527975</v>
      </c>
    </row>
    <row r="264" spans="1:18" ht="12.75">
      <c r="A264" s="5" t="s">
        <v>197</v>
      </c>
      <c r="B264" s="5" t="s">
        <v>449</v>
      </c>
      <c r="C264" s="6">
        <v>19888.714651180002</v>
      </c>
      <c r="D264" s="6">
        <v>13565.199881009998</v>
      </c>
      <c r="E264" s="6">
        <v>21863.04746151</v>
      </c>
      <c r="F264" s="1">
        <f t="shared" si="61"/>
        <v>55316.961993699995</v>
      </c>
      <c r="G264" s="6">
        <v>19536.410056940003</v>
      </c>
      <c r="H264" s="6">
        <v>18347.813826280002</v>
      </c>
      <c r="I264" s="14">
        <v>28325.12517168</v>
      </c>
      <c r="J264" s="6">
        <f t="shared" si="62"/>
        <v>66209.34905490001</v>
      </c>
      <c r="K264" s="6">
        <v>25095.94243398</v>
      </c>
      <c r="L264" s="6">
        <v>23273.48208505</v>
      </c>
      <c r="M264" s="6">
        <v>23909.950181989996</v>
      </c>
      <c r="N264" s="1">
        <f t="shared" si="63"/>
        <v>72279.37470101999</v>
      </c>
      <c r="O264" s="6">
        <v>31928.686990169997</v>
      </c>
      <c r="P264" s="6">
        <v>16715.44879801</v>
      </c>
      <c r="Q264" s="6">
        <v>30866.43282178</v>
      </c>
      <c r="R264" s="6">
        <f t="shared" si="64"/>
        <v>79510.56860996</v>
      </c>
    </row>
    <row r="265" spans="1:18" ht="12.75">
      <c r="A265" s="5" t="s">
        <v>53</v>
      </c>
      <c r="B265" s="5" t="s">
        <v>450</v>
      </c>
      <c r="C265" s="6">
        <v>29588.40085759</v>
      </c>
      <c r="D265" s="6">
        <v>20484.119958979994</v>
      </c>
      <c r="E265" s="6">
        <v>23258.5271198</v>
      </c>
      <c r="F265" s="1">
        <f t="shared" si="61"/>
        <v>73331.04793637</v>
      </c>
      <c r="G265" s="6">
        <v>17350.544540379997</v>
      </c>
      <c r="H265" s="6">
        <v>35392.696878940005</v>
      </c>
      <c r="I265" s="14">
        <v>13143.467979379999</v>
      </c>
      <c r="J265" s="6">
        <f t="shared" si="62"/>
        <v>65886.7093987</v>
      </c>
      <c r="K265" s="6">
        <v>19581.54998637</v>
      </c>
      <c r="L265" s="6">
        <v>5688.6313946400005</v>
      </c>
      <c r="M265" s="6">
        <v>18544.80238812</v>
      </c>
      <c r="N265" s="1">
        <f t="shared" si="63"/>
        <v>43814.98376913</v>
      </c>
      <c r="O265" s="6">
        <v>13346.45059</v>
      </c>
      <c r="P265" s="6">
        <v>6498.64058219</v>
      </c>
      <c r="Q265" s="6">
        <v>15919.35898955</v>
      </c>
      <c r="R265" s="6">
        <f t="shared" si="64"/>
        <v>35764.45016174</v>
      </c>
    </row>
    <row r="266" spans="1:18" ht="12.75">
      <c r="A266" s="5" t="s">
        <v>198</v>
      </c>
      <c r="B266" s="5" t="s">
        <v>451</v>
      </c>
      <c r="C266" s="6">
        <v>2779.9110600599997</v>
      </c>
      <c r="D266" s="6">
        <v>4755.502886039999</v>
      </c>
      <c r="E266" s="6">
        <v>5190.17116729</v>
      </c>
      <c r="F266" s="1">
        <f t="shared" si="61"/>
        <v>12725.58511339</v>
      </c>
      <c r="G266" s="6">
        <v>4401.59262206</v>
      </c>
      <c r="H266" s="6">
        <v>5309.78769575</v>
      </c>
      <c r="I266" s="14">
        <v>6151.69757615</v>
      </c>
      <c r="J266" s="6">
        <f t="shared" si="62"/>
        <v>15863.07789396</v>
      </c>
      <c r="K266" s="6">
        <v>6625.04913199</v>
      </c>
      <c r="L266" s="6">
        <v>6007.285508460001</v>
      </c>
      <c r="M266" s="6">
        <v>6491.5404019</v>
      </c>
      <c r="N266" s="1">
        <f t="shared" si="63"/>
        <v>19123.875042350002</v>
      </c>
      <c r="O266" s="6">
        <v>6727.164965059999</v>
      </c>
      <c r="P266" s="6">
        <v>5086.988601890001</v>
      </c>
      <c r="Q266" s="6">
        <v>6996.63283648</v>
      </c>
      <c r="R266" s="6">
        <f t="shared" si="64"/>
        <v>18810.78640343</v>
      </c>
    </row>
    <row r="267" spans="1:18" ht="12.75">
      <c r="A267" s="5" t="s">
        <v>79</v>
      </c>
      <c r="B267" s="5" t="s">
        <v>452</v>
      </c>
      <c r="C267" s="6">
        <v>9.15454716</v>
      </c>
      <c r="D267" s="6">
        <v>16.36162349</v>
      </c>
      <c r="E267" s="6">
        <v>52.11368718999999</v>
      </c>
      <c r="F267" s="1">
        <f t="shared" si="61"/>
        <v>77.62985784</v>
      </c>
      <c r="G267" s="6">
        <v>63.7006421</v>
      </c>
      <c r="H267" s="6">
        <v>67.22992893000001</v>
      </c>
      <c r="I267" s="14">
        <v>52.64755821</v>
      </c>
      <c r="J267" s="6">
        <f t="shared" si="62"/>
        <v>183.57812924</v>
      </c>
      <c r="K267" s="6">
        <v>96.56582828</v>
      </c>
      <c r="L267" s="6">
        <v>68.84168052</v>
      </c>
      <c r="M267" s="6">
        <v>72.80156242000001</v>
      </c>
      <c r="N267" s="1">
        <f t="shared" si="63"/>
        <v>238.20907122000003</v>
      </c>
      <c r="O267" s="6">
        <v>81.16467691</v>
      </c>
      <c r="P267" s="6">
        <v>48.839684479999995</v>
      </c>
      <c r="Q267" s="6">
        <v>34.69420298</v>
      </c>
      <c r="R267" s="6">
        <f t="shared" si="64"/>
        <v>164.69856436999999</v>
      </c>
    </row>
    <row r="268" spans="1:18" ht="12.75">
      <c r="A268" s="5" t="s">
        <v>199</v>
      </c>
      <c r="B268" s="5" t="s">
        <v>453</v>
      </c>
      <c r="C268" s="6">
        <v>26744.90734878</v>
      </c>
      <c r="D268" s="6">
        <v>43094.329010619986</v>
      </c>
      <c r="E268" s="6">
        <v>3168.64786323</v>
      </c>
      <c r="F268" s="1">
        <f t="shared" si="61"/>
        <v>73007.88422262999</v>
      </c>
      <c r="G268" s="6">
        <v>24457.406235029997</v>
      </c>
      <c r="H268" s="6">
        <v>12945.207836200001</v>
      </c>
      <c r="I268" s="14">
        <v>29824.16007995984</v>
      </c>
      <c r="J268" s="6">
        <f t="shared" si="62"/>
        <v>67226.77415118983</v>
      </c>
      <c r="K268" s="6">
        <v>6028.69316281</v>
      </c>
      <c r="L268" s="6">
        <v>3850.24209667</v>
      </c>
      <c r="M268" s="6">
        <v>6074.06530759</v>
      </c>
      <c r="N268" s="1">
        <f t="shared" si="63"/>
        <v>15953.000567070001</v>
      </c>
      <c r="O268" s="6">
        <v>12942.144034550001</v>
      </c>
      <c r="P268" s="6">
        <v>3748.5134268799998</v>
      </c>
      <c r="Q268" s="6">
        <v>20924.96009445</v>
      </c>
      <c r="R268" s="6">
        <f t="shared" si="64"/>
        <v>37615.61755588</v>
      </c>
    </row>
    <row r="269" spans="1:18" ht="12.75">
      <c r="A269" s="5" t="s">
        <v>241</v>
      </c>
      <c r="B269" s="16" t="s">
        <v>288</v>
      </c>
      <c r="C269" s="6">
        <v>9.276065560000001</v>
      </c>
      <c r="D269" s="6">
        <v>1.30241074</v>
      </c>
      <c r="E269" s="6">
        <v>72.39288749</v>
      </c>
      <c r="F269" s="1">
        <f t="shared" si="61"/>
        <v>82.97136379000001</v>
      </c>
      <c r="G269" s="6">
        <v>63.235361850000004</v>
      </c>
      <c r="H269" s="6">
        <v>53.84495901</v>
      </c>
      <c r="I269" s="14">
        <v>178.67940309</v>
      </c>
      <c r="J269" s="6">
        <f t="shared" si="62"/>
        <v>295.75972394999997</v>
      </c>
      <c r="K269" s="6">
        <v>120.89762573</v>
      </c>
      <c r="L269" s="6">
        <v>121.53480640000001</v>
      </c>
      <c r="M269" s="6">
        <v>70.06693589</v>
      </c>
      <c r="N269" s="1">
        <f t="shared" si="63"/>
        <v>312.49936802</v>
      </c>
      <c r="O269" s="6">
        <v>267.86535705</v>
      </c>
      <c r="P269" s="6">
        <v>84.68397869999998</v>
      </c>
      <c r="Q269" s="6">
        <v>63.92381486000001</v>
      </c>
      <c r="R269" s="6">
        <f t="shared" si="64"/>
        <v>416.47315060999995</v>
      </c>
    </row>
    <row r="270" spans="1:18" ht="12.75">
      <c r="A270" s="43" t="s">
        <v>248</v>
      </c>
      <c r="C270" s="6">
        <v>0</v>
      </c>
      <c r="D270" s="6">
        <v>0</v>
      </c>
      <c r="E270" s="6">
        <v>0.04474079999999982</v>
      </c>
      <c r="F270" s="1"/>
      <c r="G270" s="6">
        <v>10.617636</v>
      </c>
      <c r="H270" s="6">
        <v>0</v>
      </c>
      <c r="I270" s="6">
        <v>1.3182684779167176E-10</v>
      </c>
      <c r="J270" s="6">
        <v>10.617636000131826</v>
      </c>
      <c r="K270" s="6">
        <v>0</v>
      </c>
      <c r="L270" s="6">
        <v>0</v>
      </c>
      <c r="M270" s="6">
        <v>0</v>
      </c>
      <c r="N270" s="1"/>
      <c r="O270" s="6">
        <v>0</v>
      </c>
      <c r="P270" s="6">
        <v>164.65288</v>
      </c>
      <c r="Q270" s="6">
        <v>0</v>
      </c>
      <c r="R270" s="6"/>
    </row>
    <row r="271" spans="1:18" ht="12.75">
      <c r="A271" s="2" t="s">
        <v>36</v>
      </c>
      <c r="B271" s="2" t="s">
        <v>280</v>
      </c>
      <c r="C271" s="3">
        <f aca="true" t="shared" si="65" ref="C271:J271">SUM(C259:C270)</f>
        <v>214041.29002321998</v>
      </c>
      <c r="D271" s="3">
        <f t="shared" si="65"/>
        <v>234083.99046714994</v>
      </c>
      <c r="E271" s="3">
        <f t="shared" si="65"/>
        <v>414123.29932689003</v>
      </c>
      <c r="F271" s="3">
        <f t="shared" si="65"/>
        <v>862248.53507646</v>
      </c>
      <c r="G271" s="3">
        <f t="shared" si="65"/>
        <v>243457.81554514004</v>
      </c>
      <c r="H271" s="3">
        <f t="shared" si="65"/>
        <v>232469.33804377</v>
      </c>
      <c r="I271" s="3">
        <f t="shared" si="65"/>
        <v>777259.5265769297</v>
      </c>
      <c r="J271" s="3">
        <f t="shared" si="65"/>
        <v>1253186.6801658398</v>
      </c>
      <c r="K271" s="3">
        <f>SUM(K259:K269)</f>
        <v>222896.71855022002</v>
      </c>
      <c r="L271" s="3">
        <f>SUM(L259:L270)</f>
        <v>235848.50208340999</v>
      </c>
      <c r="M271" s="3">
        <f>SUM(M259:M269)</f>
        <v>474236.02228520997</v>
      </c>
      <c r="N271" s="3">
        <f>SUM(N259:N269)</f>
        <v>932443.3705358298</v>
      </c>
      <c r="O271" s="3">
        <f>SUM(O259:O270)</f>
        <v>224141.09733057</v>
      </c>
      <c r="P271" s="3">
        <f>SUM(P259:P270)</f>
        <v>230707.21494753004</v>
      </c>
      <c r="Q271" s="3">
        <f>SUM(Q259:Q270)</f>
        <v>545998.21162088</v>
      </c>
      <c r="R271" s="3">
        <f>SUM(R259:R270)</f>
        <v>999110.97050085</v>
      </c>
    </row>
    <row r="272" spans="1:18" ht="12.75">
      <c r="A272" s="2" t="s">
        <v>59</v>
      </c>
      <c r="B272" s="2" t="s">
        <v>252</v>
      </c>
      <c r="C272" s="3">
        <f aca="true" t="shared" si="66" ref="C272:R272">C199+C257+C271+C254</f>
        <v>448138.5120005299</v>
      </c>
      <c r="D272" s="3">
        <f t="shared" si="66"/>
        <v>473525.87781124</v>
      </c>
      <c r="E272" s="3">
        <f t="shared" si="66"/>
        <v>676355.7153965901</v>
      </c>
      <c r="F272" s="3">
        <f t="shared" si="66"/>
        <v>1598020.06046756</v>
      </c>
      <c r="G272" s="3">
        <f t="shared" si="66"/>
        <v>480517.20762552007</v>
      </c>
      <c r="H272" s="3">
        <f t="shared" si="66"/>
        <v>449533.42402638</v>
      </c>
      <c r="I272" s="3">
        <f t="shared" si="66"/>
        <v>1012268.4739448198</v>
      </c>
      <c r="J272" s="3">
        <f t="shared" si="66"/>
        <v>1942319.1055967198</v>
      </c>
      <c r="K272" s="3">
        <f t="shared" si="66"/>
        <v>489705.49410937994</v>
      </c>
      <c r="L272" s="3">
        <f t="shared" si="66"/>
        <v>484223.88864485995</v>
      </c>
      <c r="M272" s="3">
        <f t="shared" si="66"/>
        <v>687854.45202674</v>
      </c>
      <c r="N272" s="3">
        <f t="shared" si="66"/>
        <v>1661245.9623979698</v>
      </c>
      <c r="O272" s="3">
        <f t="shared" si="66"/>
        <v>492980.3893329</v>
      </c>
      <c r="P272" s="3">
        <f t="shared" si="66"/>
        <v>430569.25745751</v>
      </c>
      <c r="Q272" s="3">
        <f t="shared" si="66"/>
        <v>754164.94761756</v>
      </c>
      <c r="R272" s="3">
        <f t="shared" si="66"/>
        <v>1675979.0410098396</v>
      </c>
    </row>
    <row r="273" spans="1:18" ht="12.75">
      <c r="A273" s="5" t="s">
        <v>64</v>
      </c>
      <c r="B273" s="5" t="s">
        <v>283</v>
      </c>
      <c r="C273" s="6"/>
      <c r="D273" s="6"/>
      <c r="E273" s="6"/>
      <c r="F273" s="1">
        <f aca="true" t="shared" si="67" ref="F273:F278">SUM(C273:E273)</f>
        <v>0</v>
      </c>
      <c r="G273" s="14">
        <v>94.81855405003071</v>
      </c>
      <c r="H273" s="6">
        <v>18.902383</v>
      </c>
      <c r="I273" s="14"/>
      <c r="J273" s="6">
        <f aca="true" t="shared" si="68" ref="J273:J278">SUM(G273:I273)</f>
        <v>113.72093705003071</v>
      </c>
      <c r="K273" s="6">
        <v>4.688260016094675</v>
      </c>
      <c r="L273" s="6">
        <v>7.37948031</v>
      </c>
      <c r="M273" s="6">
        <v>1.8645</v>
      </c>
      <c r="N273" s="1">
        <f aca="true" t="shared" si="69" ref="N273:N278">SUM(K273:M273)</f>
        <v>13.932240326094675</v>
      </c>
      <c r="O273" s="6">
        <v>25.467753560000002</v>
      </c>
      <c r="P273" s="6">
        <v>2.06397026</v>
      </c>
      <c r="Q273" s="6">
        <v>2.06397026</v>
      </c>
      <c r="R273" s="6">
        <f aca="true" t="shared" si="70" ref="R273:R278">SUM(O273:Q273)</f>
        <v>29.595694080000005</v>
      </c>
    </row>
    <row r="274" spans="1:18" ht="12.75">
      <c r="A274" s="5" t="s">
        <v>70</v>
      </c>
      <c r="B274" s="5" t="s">
        <v>380</v>
      </c>
      <c r="C274" s="4"/>
      <c r="D274" s="4"/>
      <c r="E274" s="4"/>
      <c r="F274" s="1">
        <f t="shared" si="67"/>
        <v>0</v>
      </c>
      <c r="G274" s="14">
        <v>13224.210850580002</v>
      </c>
      <c r="H274" s="14"/>
      <c r="I274" s="14"/>
      <c r="J274" s="6">
        <f t="shared" si="68"/>
        <v>13224.210850580002</v>
      </c>
      <c r="K274" s="6">
        <v>7808.5244814</v>
      </c>
      <c r="L274" s="6">
        <v>1410.1137833599998</v>
      </c>
      <c r="M274" s="6">
        <v>10149.71410598</v>
      </c>
      <c r="N274" s="1">
        <f t="shared" si="69"/>
        <v>19368.35237074</v>
      </c>
      <c r="O274" s="6">
        <v>47232.9454009</v>
      </c>
      <c r="P274" s="6">
        <v>25710.11481135</v>
      </c>
      <c r="Q274" s="6">
        <v>25710.11481135</v>
      </c>
      <c r="R274" s="6">
        <f t="shared" si="70"/>
        <v>98653.1750236</v>
      </c>
    </row>
    <row r="275" spans="1:20" s="10" customFormat="1" ht="12.75">
      <c r="A275" s="5" t="s">
        <v>220</v>
      </c>
      <c r="B275" s="5" t="s">
        <v>381</v>
      </c>
      <c r="C275" s="7"/>
      <c r="D275" s="4"/>
      <c r="E275" s="4"/>
      <c r="F275" s="1">
        <f t="shared" si="67"/>
        <v>0</v>
      </c>
      <c r="G275" s="14"/>
      <c r="H275" s="14"/>
      <c r="I275" s="14"/>
      <c r="J275" s="6">
        <f t="shared" si="68"/>
        <v>0</v>
      </c>
      <c r="K275" s="3"/>
      <c r="L275" s="2"/>
      <c r="M275" s="2"/>
      <c r="N275" s="1">
        <f t="shared" si="69"/>
        <v>0</v>
      </c>
      <c r="O275" s="2"/>
      <c r="P275" s="2"/>
      <c r="Q275" s="2"/>
      <c r="R275" s="6">
        <f t="shared" si="70"/>
        <v>0</v>
      </c>
      <c r="T275" s="67"/>
    </row>
    <row r="276" spans="1:18" ht="12.75">
      <c r="A276" s="5" t="s">
        <v>75</v>
      </c>
      <c r="B276" s="5" t="s">
        <v>454</v>
      </c>
      <c r="C276" s="6"/>
      <c r="D276" s="6"/>
      <c r="E276" s="6"/>
      <c r="F276" s="1">
        <f t="shared" si="67"/>
        <v>0</v>
      </c>
      <c r="G276" s="14"/>
      <c r="H276" s="14"/>
      <c r="I276" s="4"/>
      <c r="J276" s="6">
        <f t="shared" si="68"/>
        <v>0</v>
      </c>
      <c r="K276" s="6"/>
      <c r="L276" s="5"/>
      <c r="M276" s="5"/>
      <c r="N276" s="1">
        <f t="shared" si="69"/>
        <v>0</v>
      </c>
      <c r="O276" s="5"/>
      <c r="P276" s="5"/>
      <c r="Q276" s="72"/>
      <c r="R276" s="6">
        <f t="shared" si="70"/>
        <v>0</v>
      </c>
    </row>
    <row r="277" spans="1:18" ht="12.75">
      <c r="A277" s="1" t="s">
        <v>204</v>
      </c>
      <c r="B277" s="1" t="s">
        <v>455</v>
      </c>
      <c r="C277" s="6"/>
      <c r="D277" s="6"/>
      <c r="E277" s="6"/>
      <c r="F277" s="1">
        <f t="shared" si="67"/>
        <v>0</v>
      </c>
      <c r="G277" s="14"/>
      <c r="H277" s="14"/>
      <c r="I277" s="14"/>
      <c r="J277" s="6">
        <f t="shared" si="68"/>
        <v>0</v>
      </c>
      <c r="K277" s="6"/>
      <c r="L277" s="5"/>
      <c r="M277" s="5"/>
      <c r="N277" s="1">
        <f t="shared" si="69"/>
        <v>0</v>
      </c>
      <c r="O277" s="5"/>
      <c r="P277" s="5"/>
      <c r="Q277" s="5"/>
      <c r="R277" s="6">
        <f t="shared" si="70"/>
        <v>0</v>
      </c>
    </row>
    <row r="278" spans="1:18" ht="12.75">
      <c r="A278" s="5" t="s">
        <v>205</v>
      </c>
      <c r="B278" s="5" t="s">
        <v>456</v>
      </c>
      <c r="C278" s="6"/>
      <c r="D278" s="6"/>
      <c r="E278" s="6"/>
      <c r="F278" s="1">
        <f t="shared" si="67"/>
        <v>0</v>
      </c>
      <c r="G278" s="14"/>
      <c r="H278" s="14"/>
      <c r="I278" s="14"/>
      <c r="J278" s="6">
        <f t="shared" si="68"/>
        <v>0</v>
      </c>
      <c r="K278" s="6"/>
      <c r="L278" s="5"/>
      <c r="M278" s="5"/>
      <c r="N278" s="1">
        <f t="shared" si="69"/>
        <v>0</v>
      </c>
      <c r="O278" s="5"/>
      <c r="P278" s="5"/>
      <c r="Q278" s="5"/>
      <c r="R278" s="6">
        <f t="shared" si="70"/>
        <v>0</v>
      </c>
    </row>
    <row r="279" spans="1:18" ht="12.75">
      <c r="A279" s="2" t="s">
        <v>58</v>
      </c>
      <c r="B279" s="2" t="s">
        <v>264</v>
      </c>
      <c r="C279" s="3">
        <f aca="true" t="shared" si="71" ref="C279:O279">C272-C273-C274-C276-C277-C278+C275</f>
        <v>448138.5120005299</v>
      </c>
      <c r="D279" s="3">
        <f t="shared" si="71"/>
        <v>473525.87781124</v>
      </c>
      <c r="E279" s="3">
        <f t="shared" si="71"/>
        <v>676355.7153965901</v>
      </c>
      <c r="F279" s="3">
        <f t="shared" si="71"/>
        <v>1598020.06046756</v>
      </c>
      <c r="G279" s="3">
        <f t="shared" si="71"/>
        <v>467198.17822089</v>
      </c>
      <c r="H279" s="3">
        <f t="shared" si="71"/>
        <v>449514.52164338</v>
      </c>
      <c r="I279" s="3">
        <f t="shared" si="71"/>
        <v>1012268.4739448198</v>
      </c>
      <c r="J279" s="3">
        <f>J272-J273-J274-J276-J277-J278+J275</f>
        <v>1928981.17380909</v>
      </c>
      <c r="K279" s="3">
        <f t="shared" si="71"/>
        <v>481892.2813679639</v>
      </c>
      <c r="L279" s="3">
        <f t="shared" si="71"/>
        <v>482806.39538118994</v>
      </c>
      <c r="M279" s="3">
        <f>M272-M273-M274-M276-M277-M278+M275</f>
        <v>677702.8734207599</v>
      </c>
      <c r="N279" s="3">
        <f>N272-N273-N274-N276-N277-N278+N275</f>
        <v>1641863.6777869037</v>
      </c>
      <c r="O279" s="3">
        <f t="shared" si="71"/>
        <v>445721.97617844003</v>
      </c>
      <c r="P279" s="3">
        <f>P272-P273-P274-P276-P277-P278+P275</f>
        <v>404857.0786759</v>
      </c>
      <c r="Q279" s="3">
        <f>Q272-Q273-Q274-Q276-Q277-Q278+Q275</f>
        <v>728452.7688359501</v>
      </c>
      <c r="R279" s="3">
        <f>R272-R273-R274-R276-R277-R278+R275</f>
        <v>1577296.2702921596</v>
      </c>
    </row>
    <row r="280" spans="1:9" ht="14.25">
      <c r="A280" s="23" t="s">
        <v>56</v>
      </c>
      <c r="B280" s="23" t="s">
        <v>286</v>
      </c>
      <c r="C280" s="57"/>
      <c r="D280" s="57"/>
      <c r="E280" s="57"/>
      <c r="F280" s="58"/>
      <c r="H280" s="49"/>
      <c r="I280" s="59"/>
    </row>
    <row r="281" spans="6:17" ht="12.75">
      <c r="F281" s="31"/>
      <c r="K281" s="54"/>
      <c r="P281" s="49"/>
      <c r="Q281" s="49"/>
    </row>
    <row r="282" ht="12.75">
      <c r="F282" s="31"/>
    </row>
    <row r="283" ht="12.75">
      <c r="F283" s="31"/>
    </row>
    <row r="284" ht="12.75">
      <c r="F284" s="31"/>
    </row>
    <row r="286" ht="12.75">
      <c r="F286" s="31"/>
    </row>
    <row r="287" ht="12.75">
      <c r="F287" s="31"/>
    </row>
    <row r="288" ht="12.75">
      <c r="F288" s="31"/>
    </row>
    <row r="289" spans="3:6" ht="12.75">
      <c r="C289" s="33"/>
      <c r="D289" s="33"/>
      <c r="E289" s="33"/>
      <c r="F289" s="33"/>
    </row>
    <row r="290" ht="12.75">
      <c r="F290" s="31"/>
    </row>
    <row r="291" spans="3:6" ht="12.75">
      <c r="C291" s="33"/>
      <c r="D291" s="33"/>
      <c r="E291" s="33"/>
      <c r="F291" s="33"/>
    </row>
    <row r="293" ht="12.75">
      <c r="F293" s="31"/>
    </row>
    <row r="294" ht="12.75">
      <c r="F294" s="31"/>
    </row>
    <row r="295" ht="12.75">
      <c r="F295" s="31"/>
    </row>
    <row r="296" ht="12.75">
      <c r="F296" s="31"/>
    </row>
    <row r="297" ht="12.75">
      <c r="F297" s="31"/>
    </row>
    <row r="298" ht="12.75">
      <c r="F298" s="31"/>
    </row>
  </sheetData>
  <sheetProtection/>
  <mergeCells count="24">
    <mergeCell ref="K2:N2"/>
    <mergeCell ref="O2:R2"/>
    <mergeCell ref="K32:N32"/>
    <mergeCell ref="O32:R32"/>
    <mergeCell ref="K144:N144"/>
    <mergeCell ref="G2:J2"/>
    <mergeCell ref="G32:J32"/>
    <mergeCell ref="G144:J144"/>
    <mergeCell ref="C144:F144"/>
    <mergeCell ref="K183:N183"/>
    <mergeCell ref="B183:B184"/>
    <mergeCell ref="O183:R183"/>
    <mergeCell ref="G183:J183"/>
    <mergeCell ref="C183:F183"/>
    <mergeCell ref="B2:B3"/>
    <mergeCell ref="B32:B33"/>
    <mergeCell ref="B144:B145"/>
    <mergeCell ref="O144:R144"/>
    <mergeCell ref="A144:A145"/>
    <mergeCell ref="A183:A184"/>
    <mergeCell ref="A2:A3"/>
    <mergeCell ref="A32:A33"/>
    <mergeCell ref="C2:F2"/>
    <mergeCell ref="C32:F32"/>
  </mergeCells>
  <printOptions/>
  <pageMargins left="0.75" right="0.75" top="0.66" bottom="0.46" header="0.32" footer="0.4"/>
  <pageSetup fitToHeight="3" fitToWidth="1" horizontalDpi="300" verticalDpi="300" orientation="landscape" paperSize="9" scale="45" r:id="rId1"/>
  <headerFooter alignWithMargins="0">
    <oddHeader>&amp;C&amp;"Arial,Bold"&amp;12TANZANIA REVENUE AUTHORITY
Actual Revenue Collections (Quarterly) for 2008/09 by Tax Items</oddHeader>
  </headerFooter>
  <rowBreaks count="2" manualBreakCount="2">
    <brk id="28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="90" zoomScaleNormal="90" zoomScalePageLayoutView="90" workbookViewId="0" topLeftCell="A1">
      <pane xSplit="2" topLeftCell="C1" activePane="topRight" state="frozen"/>
      <selection pane="topLeft" activeCell="B1" sqref="B1"/>
      <selection pane="topRight" activeCell="D11" sqref="D11"/>
    </sheetView>
  </sheetViews>
  <sheetFormatPr defaultColWidth="8.8515625" defaultRowHeight="12.75"/>
  <cols>
    <col min="1" max="1" width="39.00390625" style="16" customWidth="1"/>
    <col min="2" max="2" width="39.00390625" style="16" hidden="1" customWidth="1"/>
    <col min="3" max="3" width="13.421875" style="31" bestFit="1" customWidth="1"/>
    <col min="4" max="4" width="14.7109375" style="31" bestFit="1" customWidth="1"/>
    <col min="5" max="5" width="14.57421875" style="31" customWidth="1"/>
    <col min="6" max="6" width="12.7109375" style="16" bestFit="1" customWidth="1"/>
    <col min="7" max="7" width="11.28125" style="16" customWidth="1"/>
    <col min="8" max="8" width="12.7109375" style="16" customWidth="1"/>
    <col min="9" max="9" width="13.28125" style="16" customWidth="1"/>
    <col min="10" max="10" width="12.7109375" style="16" customWidth="1"/>
    <col min="11" max="11" width="14.28125" style="16" customWidth="1"/>
    <col min="12" max="12" width="15.28125" style="16" customWidth="1"/>
    <col min="13" max="13" width="14.8515625" style="16" customWidth="1"/>
    <col min="14" max="14" width="12.7109375" style="16" customWidth="1"/>
    <col min="15" max="15" width="15.421875" style="16" customWidth="1"/>
    <col min="16" max="16" width="17.00390625" style="16" customWidth="1"/>
    <col min="17" max="17" width="14.28125" style="16" customWidth="1"/>
    <col min="18" max="18" width="12.7109375" style="16" customWidth="1"/>
    <col min="19" max="19" width="8.8515625" style="16" customWidth="1"/>
    <col min="20" max="20" width="15.00390625" style="53" customWidth="1"/>
    <col min="21" max="21" width="13.8515625" style="16" bestFit="1" customWidth="1"/>
    <col min="22" max="16384" width="8.8515625" style="16" customWidth="1"/>
  </cols>
  <sheetData>
    <row r="1" spans="1:7" ht="15.75">
      <c r="A1" s="98" t="s">
        <v>501</v>
      </c>
      <c r="B1" s="99" t="s">
        <v>459</v>
      </c>
      <c r="C1" s="100"/>
      <c r="D1" s="101"/>
      <c r="E1" s="100"/>
      <c r="F1" s="101" t="s">
        <v>486</v>
      </c>
      <c r="G1" s="102"/>
    </row>
    <row r="2" spans="1:18" ht="12.75">
      <c r="A2" s="113" t="s">
        <v>485</v>
      </c>
      <c r="B2" s="113" t="s">
        <v>484</v>
      </c>
      <c r="C2" s="107" t="str">
        <f>'Departmental data 20-21'!C3:F3</f>
        <v>1st Quarter 2020/21</v>
      </c>
      <c r="D2" s="107"/>
      <c r="E2" s="107"/>
      <c r="F2" s="107"/>
      <c r="G2" s="107" t="str">
        <f>'Departmental data 20-21'!G3:J3</f>
        <v>2nd Quarter 2020/21</v>
      </c>
      <c r="H2" s="107"/>
      <c r="I2" s="107"/>
      <c r="J2" s="107"/>
      <c r="K2" s="103" t="str">
        <f>'Departmental data 20-21'!K3:N3</f>
        <v>3rd Quarter 2020/21</v>
      </c>
      <c r="L2" s="104"/>
      <c r="M2" s="104"/>
      <c r="N2" s="105"/>
      <c r="O2" s="103" t="str">
        <f>'Departmental data 20-21'!O3:R3</f>
        <v>4th Quarter 2020/21</v>
      </c>
      <c r="P2" s="104" t="s">
        <v>224</v>
      </c>
      <c r="Q2" s="104" t="s">
        <v>224</v>
      </c>
      <c r="R2" s="105"/>
    </row>
    <row r="3" spans="1:18" ht="12.75">
      <c r="A3" s="113"/>
      <c r="B3" s="113"/>
      <c r="C3" s="9" t="str">
        <f>'Departmental data 20-21'!C4</f>
        <v>July</v>
      </c>
      <c r="D3" s="9" t="str">
        <f>'Departmental data 20-21'!D4</f>
        <v>August</v>
      </c>
      <c r="E3" s="9" t="str">
        <f>'Departmental data 20-21'!E4</f>
        <v>September</v>
      </c>
      <c r="F3" s="9" t="str">
        <f>'Departmental data 20-21'!F4</f>
        <v>Total</v>
      </c>
      <c r="G3" s="9" t="str">
        <f>'Departmental data 20-21'!G4</f>
        <v>October</v>
      </c>
      <c r="H3" s="9" t="str">
        <f>'Departmental data 20-21'!H4</f>
        <v>November</v>
      </c>
      <c r="I3" s="9" t="str">
        <f>'Departmental data 20-21'!I4</f>
        <v>December</v>
      </c>
      <c r="J3" s="9" t="str">
        <f>'Departmental data 20-21'!J4</f>
        <v>Total</v>
      </c>
      <c r="K3" s="9" t="str">
        <f>'Departmental data 20-21'!K4</f>
        <v>January</v>
      </c>
      <c r="L3" s="9" t="str">
        <f>'Departmental data 20-21'!L4</f>
        <v>February</v>
      </c>
      <c r="M3" s="9" t="str">
        <f>'Departmental data 20-21'!M4</f>
        <v>March</v>
      </c>
      <c r="N3" s="9" t="str">
        <f>'Departmental data 20-21'!N4</f>
        <v>Total</v>
      </c>
      <c r="O3" s="9" t="str">
        <f>'Departmental data 20-21'!O4</f>
        <v>April</v>
      </c>
      <c r="P3" s="9" t="str">
        <f>'Departmental data 20-21'!P4</f>
        <v>May</v>
      </c>
      <c r="Q3" s="9" t="str">
        <f>'Departmental data 20-21'!Q4</f>
        <v>June</v>
      </c>
      <c r="R3" s="9" t="str">
        <f>'Departmental data 20-21'!R4</f>
        <v>Total</v>
      </c>
    </row>
    <row r="4" spans="1:21" ht="12.75">
      <c r="A4" s="5" t="s">
        <v>11</v>
      </c>
      <c r="B4" s="5" t="s">
        <v>11</v>
      </c>
      <c r="C4" s="6">
        <v>43449.7625455</v>
      </c>
      <c r="D4" s="4">
        <v>44925.15213662</v>
      </c>
      <c r="E4" s="6">
        <v>61061.573285399994</v>
      </c>
      <c r="F4" s="1">
        <f>SUM(C4:E4)</f>
        <v>149436.48796752</v>
      </c>
      <c r="G4" s="6">
        <v>53566.059672079995</v>
      </c>
      <c r="H4" s="6">
        <v>37445.219021339995</v>
      </c>
      <c r="I4" s="14">
        <v>71857.86710745002</v>
      </c>
      <c r="J4" s="1">
        <f>SUM(G4:I4)</f>
        <v>162869.14580087003</v>
      </c>
      <c r="K4" s="4">
        <v>45199.170456240005</v>
      </c>
      <c r="L4" s="6">
        <v>40701.77437204</v>
      </c>
      <c r="M4" s="6">
        <v>60039.360749229985</v>
      </c>
      <c r="N4" s="1">
        <f>SUM(K4:M4)</f>
        <v>145940.30557751</v>
      </c>
      <c r="O4" s="6">
        <v>49777.404154159995</v>
      </c>
      <c r="P4" s="6">
        <v>41696.543755909996</v>
      </c>
      <c r="Q4" s="6">
        <v>61601.77682794002</v>
      </c>
      <c r="R4" s="1">
        <f>SUM(O4:Q4)</f>
        <v>153075.72473801</v>
      </c>
      <c r="U4" s="49"/>
    </row>
    <row r="5" spans="1:21" ht="12.75">
      <c r="A5" s="5" t="s">
        <v>12</v>
      </c>
      <c r="B5" s="5" t="s">
        <v>12</v>
      </c>
      <c r="C5" s="6">
        <v>34815.9074847</v>
      </c>
      <c r="D5" s="4">
        <v>31139.128578550004</v>
      </c>
      <c r="E5" s="6">
        <v>48709.84665232</v>
      </c>
      <c r="F5" s="1">
        <f aca="true" t="shared" si="0" ref="F5:F39">SUM(C5:E5)</f>
        <v>114664.88271557001</v>
      </c>
      <c r="G5" s="6">
        <v>34404.774258854</v>
      </c>
      <c r="H5" s="6">
        <v>32547.141730479998</v>
      </c>
      <c r="I5" s="14">
        <v>54704.97950154</v>
      </c>
      <c r="J5" s="1">
        <f aca="true" t="shared" si="1" ref="J5:J33">SUM(G5:I5)</f>
        <v>121656.895490874</v>
      </c>
      <c r="K5" s="4">
        <v>39768.85255597999</v>
      </c>
      <c r="L5" s="6">
        <v>31915.106487240002</v>
      </c>
      <c r="M5" s="6">
        <v>46944.44389841</v>
      </c>
      <c r="N5" s="1">
        <f>SUM(K5:M5)</f>
        <v>118628.40294162999</v>
      </c>
      <c r="O5" s="6">
        <v>31779.74437246</v>
      </c>
      <c r="P5" s="6">
        <v>37130.99559916999</v>
      </c>
      <c r="Q5" s="6">
        <v>48893.65337630999</v>
      </c>
      <c r="R5" s="1">
        <f aca="true" t="shared" si="2" ref="R5:R39">SUM(O5:Q5)</f>
        <v>117804.39334793997</v>
      </c>
      <c r="U5" s="49"/>
    </row>
    <row r="6" spans="1:21" ht="12.75">
      <c r="A6" s="5" t="s">
        <v>13</v>
      </c>
      <c r="B6" s="5" t="s">
        <v>13</v>
      </c>
      <c r="C6" s="6">
        <v>11698.031446460001</v>
      </c>
      <c r="D6" s="4">
        <v>9874.267399970004</v>
      </c>
      <c r="E6" s="6">
        <v>15103.16017648</v>
      </c>
      <c r="F6" s="1">
        <f t="shared" si="0"/>
        <v>36675.45902291001</v>
      </c>
      <c r="G6" s="6">
        <v>13248.9451044</v>
      </c>
      <c r="H6" s="6">
        <v>8887.982213089997</v>
      </c>
      <c r="I6" s="14">
        <v>23375.73891096</v>
      </c>
      <c r="J6" s="1">
        <f t="shared" si="1"/>
        <v>45512.66622845</v>
      </c>
      <c r="K6" s="4">
        <v>11384.092630020003</v>
      </c>
      <c r="L6" s="6">
        <v>10172.80008707</v>
      </c>
      <c r="M6" s="6">
        <v>15605.223981200003</v>
      </c>
      <c r="N6" s="1">
        <f aca="true" t="shared" si="3" ref="N6:N33">SUM(K6:M6)</f>
        <v>37162.11669829</v>
      </c>
      <c r="O6" s="6">
        <v>9524.17239565</v>
      </c>
      <c r="P6" s="6">
        <v>9160.56144469</v>
      </c>
      <c r="Q6" s="6">
        <v>18141.27919515</v>
      </c>
      <c r="R6" s="1">
        <f t="shared" si="2"/>
        <v>36826.01303549</v>
      </c>
      <c r="U6" s="49"/>
    </row>
    <row r="7" spans="1:21" ht="12.75">
      <c r="A7" s="5" t="s">
        <v>14</v>
      </c>
      <c r="B7" s="5" t="s">
        <v>14</v>
      </c>
      <c r="C7" s="6">
        <v>12860.501343459999</v>
      </c>
      <c r="D7" s="4">
        <v>10863.608263290003</v>
      </c>
      <c r="E7" s="6">
        <v>13436.945923270003</v>
      </c>
      <c r="F7" s="1">
        <f t="shared" si="0"/>
        <v>37161.05553002001</v>
      </c>
      <c r="G7" s="6">
        <v>9372.747419829999</v>
      </c>
      <c r="H7" s="6">
        <v>9329.3073017</v>
      </c>
      <c r="I7" s="14">
        <v>22484.086574359997</v>
      </c>
      <c r="J7" s="1">
        <f t="shared" si="1"/>
        <v>41186.14129589</v>
      </c>
      <c r="K7" s="4">
        <v>11382.37811909</v>
      </c>
      <c r="L7" s="6">
        <v>12684.00515074</v>
      </c>
      <c r="M7" s="6">
        <v>19830.733848029995</v>
      </c>
      <c r="N7" s="1">
        <f t="shared" si="3"/>
        <v>43897.11711786</v>
      </c>
      <c r="O7" s="6">
        <v>9739.15939663</v>
      </c>
      <c r="P7" s="6">
        <v>10346.700193939998</v>
      </c>
      <c r="Q7" s="6">
        <v>19440.15563182</v>
      </c>
      <c r="R7" s="1">
        <f t="shared" si="2"/>
        <v>39526.01522238999</v>
      </c>
      <c r="U7" s="49"/>
    </row>
    <row r="8" spans="1:21" ht="12.75">
      <c r="A8" s="5" t="s">
        <v>15</v>
      </c>
      <c r="B8" s="5" t="s">
        <v>15</v>
      </c>
      <c r="C8" s="6">
        <v>3867.21661914</v>
      </c>
      <c r="D8" s="4">
        <v>1916.61704013</v>
      </c>
      <c r="E8" s="6">
        <v>3940.8837297800005</v>
      </c>
      <c r="F8" s="1">
        <f t="shared" si="0"/>
        <v>9724.71738905</v>
      </c>
      <c r="G8" s="6">
        <v>2235.14732361</v>
      </c>
      <c r="H8" s="6">
        <v>1809.4906648300002</v>
      </c>
      <c r="I8" s="14">
        <v>6732.786401930001</v>
      </c>
      <c r="J8" s="1">
        <f t="shared" si="1"/>
        <v>10777.42439037</v>
      </c>
      <c r="K8" s="4">
        <v>3051.8916788799993</v>
      </c>
      <c r="L8" s="6">
        <v>2405.91674329</v>
      </c>
      <c r="M8" s="6">
        <v>4474.378664</v>
      </c>
      <c r="N8" s="1">
        <f t="shared" si="3"/>
        <v>9932.187086169999</v>
      </c>
      <c r="O8" s="6">
        <v>2272.235231</v>
      </c>
      <c r="P8" s="6">
        <v>2073.93653093</v>
      </c>
      <c r="Q8" s="6">
        <v>4589.938995580001</v>
      </c>
      <c r="R8" s="1">
        <f t="shared" si="2"/>
        <v>8936.11075751</v>
      </c>
      <c r="U8" s="49"/>
    </row>
    <row r="9" spans="1:21" ht="12.75">
      <c r="A9" s="5" t="s">
        <v>16</v>
      </c>
      <c r="B9" s="5" t="s">
        <v>16</v>
      </c>
      <c r="C9" s="6">
        <v>10070.073613070002</v>
      </c>
      <c r="D9" s="4">
        <v>11181.03079119</v>
      </c>
      <c r="E9" s="6">
        <v>12760.725937749998</v>
      </c>
      <c r="F9" s="1">
        <f t="shared" si="0"/>
        <v>34011.83034201</v>
      </c>
      <c r="G9" s="6">
        <v>19859.916245539996</v>
      </c>
      <c r="H9" s="6">
        <v>3847.9853974099997</v>
      </c>
      <c r="I9" s="14">
        <v>23774.024187979998</v>
      </c>
      <c r="J9" s="1">
        <f t="shared" si="1"/>
        <v>47481.92583092999</v>
      </c>
      <c r="K9" s="4">
        <v>13622.505826250002</v>
      </c>
      <c r="L9" s="6">
        <v>13191.473262360001</v>
      </c>
      <c r="M9" s="6">
        <v>16139.377503720001</v>
      </c>
      <c r="N9" s="1">
        <f t="shared" si="3"/>
        <v>42953.356592330005</v>
      </c>
      <c r="O9" s="6">
        <v>12677.53789384</v>
      </c>
      <c r="P9" s="6">
        <v>11138.7326666</v>
      </c>
      <c r="Q9" s="6">
        <v>18135.864025050003</v>
      </c>
      <c r="R9" s="1">
        <f t="shared" si="2"/>
        <v>41952.13458549001</v>
      </c>
      <c r="U9" s="49"/>
    </row>
    <row r="10" spans="1:21" ht="12.75">
      <c r="A10" s="5" t="s">
        <v>17</v>
      </c>
      <c r="B10" s="5" t="s">
        <v>17</v>
      </c>
      <c r="C10" s="6">
        <v>3791.31554838</v>
      </c>
      <c r="D10" s="4">
        <v>2460.94400396</v>
      </c>
      <c r="E10" s="6">
        <v>3371.46306608</v>
      </c>
      <c r="F10" s="1">
        <f t="shared" si="0"/>
        <v>9623.722618419999</v>
      </c>
      <c r="G10" s="6">
        <v>2552.6346244899996</v>
      </c>
      <c r="H10" s="6">
        <v>2307.7880018500005</v>
      </c>
      <c r="I10" s="14">
        <v>4858.988718219998</v>
      </c>
      <c r="J10" s="1">
        <f t="shared" si="1"/>
        <v>9719.411344559998</v>
      </c>
      <c r="K10" s="4">
        <v>2580.93931178</v>
      </c>
      <c r="L10" s="6">
        <v>2340.8412733400005</v>
      </c>
      <c r="M10" s="6">
        <v>4329.564994009999</v>
      </c>
      <c r="N10" s="1">
        <f t="shared" si="3"/>
        <v>9251.34557913</v>
      </c>
      <c r="O10" s="6">
        <v>1869.46271028</v>
      </c>
      <c r="P10" s="6">
        <v>1998.9532965499998</v>
      </c>
      <c r="Q10" s="6">
        <v>4517.96037397</v>
      </c>
      <c r="R10" s="1">
        <f t="shared" si="2"/>
        <v>8386.3763808</v>
      </c>
      <c r="U10" s="49"/>
    </row>
    <row r="11" spans="1:21" ht="12.75">
      <c r="A11" s="5" t="s">
        <v>18</v>
      </c>
      <c r="B11" s="5" t="s">
        <v>18</v>
      </c>
      <c r="C11" s="6">
        <v>2312.7811063140007</v>
      </c>
      <c r="D11" s="4">
        <v>773.2319790700002</v>
      </c>
      <c r="E11" s="6">
        <v>1731.4492751799996</v>
      </c>
      <c r="F11" s="1">
        <f t="shared" si="0"/>
        <v>4817.462360564001</v>
      </c>
      <c r="G11" s="6">
        <v>1183.6364223</v>
      </c>
      <c r="H11" s="6">
        <v>826.12932351</v>
      </c>
      <c r="I11" s="14">
        <v>1861.3853066599997</v>
      </c>
      <c r="J11" s="1">
        <f t="shared" si="1"/>
        <v>3871.1510524699997</v>
      </c>
      <c r="K11" s="4">
        <v>1077.04763608</v>
      </c>
      <c r="L11" s="6">
        <v>977.45653123</v>
      </c>
      <c r="M11" s="6">
        <v>2258.9344570699996</v>
      </c>
      <c r="N11" s="1">
        <f t="shared" si="3"/>
        <v>4313.43862438</v>
      </c>
      <c r="O11" s="6">
        <v>1118.9453589299999</v>
      </c>
      <c r="P11" s="6">
        <v>1138.06604758</v>
      </c>
      <c r="Q11" s="6">
        <v>2000.3192988500002</v>
      </c>
      <c r="R11" s="1">
        <f t="shared" si="2"/>
        <v>4257.33070536</v>
      </c>
      <c r="U11" s="49"/>
    </row>
    <row r="12" spans="1:21" ht="12.75">
      <c r="A12" s="5" t="s">
        <v>19</v>
      </c>
      <c r="B12" s="5" t="s">
        <v>19</v>
      </c>
      <c r="C12" s="6">
        <v>1590.41184102</v>
      </c>
      <c r="D12" s="4">
        <v>671.4698693099999</v>
      </c>
      <c r="E12" s="6">
        <v>1385.6811393</v>
      </c>
      <c r="F12" s="1">
        <f t="shared" si="0"/>
        <v>3647.5628496299996</v>
      </c>
      <c r="G12" s="6">
        <v>724.3060199800001</v>
      </c>
      <c r="H12" s="6">
        <v>877.65887451</v>
      </c>
      <c r="I12" s="14">
        <v>1606.1179525400003</v>
      </c>
      <c r="J12" s="1">
        <f t="shared" si="1"/>
        <v>3208.0828470300003</v>
      </c>
      <c r="K12" s="4">
        <v>660.0266663100001</v>
      </c>
      <c r="L12" s="6">
        <v>850.3795262899998</v>
      </c>
      <c r="M12" s="6">
        <v>1444.5702161200002</v>
      </c>
      <c r="N12" s="1">
        <f t="shared" si="3"/>
        <v>2954.97640872</v>
      </c>
      <c r="O12" s="6">
        <v>764.7830698700001</v>
      </c>
      <c r="P12" s="6">
        <v>794.68479386</v>
      </c>
      <c r="Q12" s="6">
        <v>2359.0568534399995</v>
      </c>
      <c r="R12" s="1">
        <f t="shared" si="2"/>
        <v>3918.5247171699993</v>
      </c>
      <c r="U12" s="49"/>
    </row>
    <row r="13" spans="1:21" ht="12.75">
      <c r="A13" s="5" t="s">
        <v>20</v>
      </c>
      <c r="B13" s="5" t="s">
        <v>20</v>
      </c>
      <c r="C13" s="6">
        <v>6023.50022877</v>
      </c>
      <c r="D13" s="4">
        <v>3205.8158414900004</v>
      </c>
      <c r="E13" s="6">
        <v>6103.62658399</v>
      </c>
      <c r="F13" s="1">
        <f t="shared" si="0"/>
        <v>15332.94265425</v>
      </c>
      <c r="G13" s="6">
        <v>3726.18642223</v>
      </c>
      <c r="H13" s="6">
        <v>4613.495538269999</v>
      </c>
      <c r="I13" s="14">
        <v>6918.7286669800005</v>
      </c>
      <c r="J13" s="1">
        <f t="shared" si="1"/>
        <v>15258.41062748</v>
      </c>
      <c r="K13" s="4">
        <v>4026.5291854499997</v>
      </c>
      <c r="L13" s="6">
        <v>4747.41784287</v>
      </c>
      <c r="M13" s="6">
        <v>8238.5687874</v>
      </c>
      <c r="N13" s="1">
        <f t="shared" si="3"/>
        <v>17012.51581572</v>
      </c>
      <c r="O13" s="6">
        <v>2000.4491432</v>
      </c>
      <c r="P13" s="6">
        <v>4188.90816915</v>
      </c>
      <c r="Q13" s="6">
        <v>7824.066239170001</v>
      </c>
      <c r="R13" s="1">
        <f t="shared" si="2"/>
        <v>14013.42355152</v>
      </c>
      <c r="U13" s="49"/>
    </row>
    <row r="14" spans="1:21" ht="12.75">
      <c r="A14" s="5" t="s">
        <v>21</v>
      </c>
      <c r="B14" s="5" t="s">
        <v>21</v>
      </c>
      <c r="C14" s="6">
        <v>1156.8872968000003</v>
      </c>
      <c r="D14" s="4">
        <v>300.00980439</v>
      </c>
      <c r="E14" s="6">
        <v>591.0555244300001</v>
      </c>
      <c r="F14" s="1">
        <f t="shared" si="0"/>
        <v>2047.9526256200004</v>
      </c>
      <c r="G14" s="6">
        <v>285.83052124</v>
      </c>
      <c r="H14" s="6">
        <v>260.61318623</v>
      </c>
      <c r="I14" s="14">
        <v>695.9469707999999</v>
      </c>
      <c r="J14" s="1">
        <f t="shared" si="1"/>
        <v>1242.3906782699999</v>
      </c>
      <c r="K14" s="4">
        <v>375.73111028999995</v>
      </c>
      <c r="L14" s="6">
        <v>382.00837621999995</v>
      </c>
      <c r="M14" s="6">
        <v>662.38206824</v>
      </c>
      <c r="N14" s="1">
        <f t="shared" si="3"/>
        <v>1420.1215547499999</v>
      </c>
      <c r="O14" s="6">
        <v>276.40700641</v>
      </c>
      <c r="P14" s="6">
        <v>429.2951192</v>
      </c>
      <c r="Q14" s="6">
        <v>728.5825318200001</v>
      </c>
      <c r="R14" s="1">
        <f t="shared" si="2"/>
        <v>1434.2846574300002</v>
      </c>
      <c r="U14" s="49"/>
    </row>
    <row r="15" spans="1:21" ht="12.75">
      <c r="A15" s="5" t="s">
        <v>22</v>
      </c>
      <c r="B15" s="5" t="s">
        <v>22</v>
      </c>
      <c r="C15" s="6">
        <v>1953.9150314299998</v>
      </c>
      <c r="D15" s="4">
        <v>1380.91483969</v>
      </c>
      <c r="E15" s="6">
        <v>1505.2739638599996</v>
      </c>
      <c r="F15" s="1">
        <f t="shared" si="0"/>
        <v>4840.103834979999</v>
      </c>
      <c r="G15" s="6">
        <v>917.0817679700001</v>
      </c>
      <c r="H15" s="6">
        <v>1252.0394754899999</v>
      </c>
      <c r="I15" s="14">
        <v>2367.7073191400004</v>
      </c>
      <c r="J15" s="1">
        <f t="shared" si="1"/>
        <v>4536.828562600001</v>
      </c>
      <c r="K15" s="4">
        <v>1092.22132783</v>
      </c>
      <c r="L15" s="6">
        <v>946.8297599230001</v>
      </c>
      <c r="M15" s="6">
        <v>1926.3748288000002</v>
      </c>
      <c r="N15" s="1">
        <f t="shared" si="3"/>
        <v>3965.425916553</v>
      </c>
      <c r="O15" s="6">
        <v>1245.50489907</v>
      </c>
      <c r="P15" s="6">
        <v>1119.89153773</v>
      </c>
      <c r="Q15" s="6">
        <v>2309.516732339999</v>
      </c>
      <c r="R15" s="1">
        <f t="shared" si="2"/>
        <v>4674.913169139999</v>
      </c>
      <c r="U15" s="49"/>
    </row>
    <row r="16" spans="1:21" ht="12.75">
      <c r="A16" s="5" t="s">
        <v>23</v>
      </c>
      <c r="B16" s="5" t="s">
        <v>23</v>
      </c>
      <c r="C16" s="6">
        <v>4036.7276685499996</v>
      </c>
      <c r="D16" s="4">
        <v>2117.69703813</v>
      </c>
      <c r="E16" s="6">
        <v>4025.6119880499996</v>
      </c>
      <c r="F16" s="1">
        <f t="shared" si="0"/>
        <v>10180.036694729999</v>
      </c>
      <c r="G16" s="6">
        <v>2485.0192472900003</v>
      </c>
      <c r="H16" s="6">
        <v>2798.1135487600004</v>
      </c>
      <c r="I16" s="14">
        <v>4349.88214617</v>
      </c>
      <c r="J16" s="1">
        <f t="shared" si="1"/>
        <v>9633.014942220001</v>
      </c>
      <c r="K16" s="4">
        <v>2369.801667</v>
      </c>
      <c r="L16" s="6">
        <v>2437.12731254</v>
      </c>
      <c r="M16" s="6">
        <v>4043.3976933</v>
      </c>
      <c r="N16" s="1">
        <f t="shared" si="3"/>
        <v>8850.32667284</v>
      </c>
      <c r="O16" s="6">
        <v>2100.5938506899997</v>
      </c>
      <c r="P16" s="6">
        <v>2950.7119837399996</v>
      </c>
      <c r="Q16" s="6">
        <v>4429.754027960001</v>
      </c>
      <c r="R16" s="1">
        <f t="shared" si="2"/>
        <v>9481.05986239</v>
      </c>
      <c r="U16" s="49"/>
    </row>
    <row r="17" spans="1:21" ht="12.75">
      <c r="A17" s="5" t="s">
        <v>24</v>
      </c>
      <c r="B17" s="5" t="s">
        <v>24</v>
      </c>
      <c r="C17" s="6">
        <v>5903.17211625</v>
      </c>
      <c r="D17" s="4">
        <v>4984.625368589999</v>
      </c>
      <c r="E17" s="6">
        <v>5713.277465509999</v>
      </c>
      <c r="F17" s="1">
        <f t="shared" si="0"/>
        <v>16601.074950349997</v>
      </c>
      <c r="G17" s="6">
        <v>4261.64201575</v>
      </c>
      <c r="H17" s="6">
        <v>4179.31014593</v>
      </c>
      <c r="I17" s="14">
        <v>8587.42539379</v>
      </c>
      <c r="J17" s="1">
        <f t="shared" si="1"/>
        <v>17028.377555469997</v>
      </c>
      <c r="K17" s="4">
        <v>5379.799187159999</v>
      </c>
      <c r="L17" s="6">
        <v>4971.9433131900005</v>
      </c>
      <c r="M17" s="6">
        <v>7468.4143655299995</v>
      </c>
      <c r="N17" s="1">
        <f t="shared" si="3"/>
        <v>17820.15686588</v>
      </c>
      <c r="O17" s="6">
        <v>4508.7624409400005</v>
      </c>
      <c r="P17" s="6">
        <v>4506.68007944</v>
      </c>
      <c r="Q17" s="6">
        <v>6963.255588780002</v>
      </c>
      <c r="R17" s="1">
        <f t="shared" si="2"/>
        <v>15978.698109160003</v>
      </c>
      <c r="U17" s="49"/>
    </row>
    <row r="18" spans="1:21" ht="12.75">
      <c r="A18" s="5" t="s">
        <v>25</v>
      </c>
      <c r="B18" s="5" t="s">
        <v>25</v>
      </c>
      <c r="C18" s="6">
        <v>1592.1164660799996</v>
      </c>
      <c r="D18" s="4">
        <v>1175.7238255</v>
      </c>
      <c r="E18" s="6">
        <v>1100.9729026600003</v>
      </c>
      <c r="F18" s="1">
        <f t="shared" si="0"/>
        <v>3868.81319424</v>
      </c>
      <c r="G18" s="6">
        <v>765.29083195</v>
      </c>
      <c r="H18" s="6">
        <v>1039.2013103400002</v>
      </c>
      <c r="I18" s="14">
        <v>2104.79933632</v>
      </c>
      <c r="J18" s="1">
        <f t="shared" si="1"/>
        <v>3909.29147861</v>
      </c>
      <c r="K18" s="4">
        <v>1115.39482926</v>
      </c>
      <c r="L18" s="6">
        <v>978.53244629</v>
      </c>
      <c r="M18" s="6">
        <v>1232.83170777</v>
      </c>
      <c r="N18" s="1">
        <f t="shared" si="3"/>
        <v>3326.75898332</v>
      </c>
      <c r="O18" s="6">
        <v>599.52687847</v>
      </c>
      <c r="P18" s="6">
        <v>719.24002052</v>
      </c>
      <c r="Q18" s="6">
        <v>1470.19835833</v>
      </c>
      <c r="R18" s="1">
        <f t="shared" si="2"/>
        <v>2788.96525732</v>
      </c>
      <c r="U18" s="49"/>
    </row>
    <row r="19" spans="1:21" ht="12.75">
      <c r="A19" s="5" t="s">
        <v>26</v>
      </c>
      <c r="B19" s="5" t="s">
        <v>26</v>
      </c>
      <c r="C19" s="6">
        <v>6775.564690710001</v>
      </c>
      <c r="D19" s="4">
        <v>3897.22574856</v>
      </c>
      <c r="E19" s="6">
        <v>6411.238436240001</v>
      </c>
      <c r="F19" s="1">
        <f t="shared" si="0"/>
        <v>17084.02887551</v>
      </c>
      <c r="G19" s="6">
        <v>3969.50656292</v>
      </c>
      <c r="H19" s="6">
        <v>4451.43700589</v>
      </c>
      <c r="I19" s="14">
        <v>8829.590525380001</v>
      </c>
      <c r="J19" s="1">
        <f t="shared" si="1"/>
        <v>17250.53409419</v>
      </c>
      <c r="K19" s="4">
        <v>4255.966673929999</v>
      </c>
      <c r="L19" s="6">
        <v>8805.05585194</v>
      </c>
      <c r="M19" s="6">
        <v>8842.904228809999</v>
      </c>
      <c r="N19" s="1">
        <f t="shared" si="3"/>
        <v>21903.926754679997</v>
      </c>
      <c r="O19" s="6">
        <v>6123.157368900001</v>
      </c>
      <c r="P19" s="6">
        <v>4750.05857489</v>
      </c>
      <c r="Q19" s="6">
        <v>8334.992951979999</v>
      </c>
      <c r="R19" s="1">
        <f t="shared" si="2"/>
        <v>19208.20889577</v>
      </c>
      <c r="U19" s="49"/>
    </row>
    <row r="20" spans="1:21" ht="12.75">
      <c r="A20" s="5" t="s">
        <v>27</v>
      </c>
      <c r="B20" s="5" t="s">
        <v>27</v>
      </c>
      <c r="C20" s="6">
        <v>1545.6692143500002</v>
      </c>
      <c r="D20" s="4">
        <v>439.84531729</v>
      </c>
      <c r="E20" s="6">
        <v>991.4337291061127</v>
      </c>
      <c r="F20" s="1">
        <f t="shared" si="0"/>
        <v>2976.948260746113</v>
      </c>
      <c r="G20" s="6">
        <v>503.82982291999997</v>
      </c>
      <c r="H20" s="6">
        <v>687.50457925</v>
      </c>
      <c r="I20" s="14">
        <v>1251.2114141700001</v>
      </c>
      <c r="J20" s="1">
        <f t="shared" si="1"/>
        <v>2442.54581634</v>
      </c>
      <c r="K20" s="4">
        <v>1079.94292489</v>
      </c>
      <c r="L20" s="6">
        <v>710.01333429</v>
      </c>
      <c r="M20" s="6">
        <v>2022.30424035</v>
      </c>
      <c r="N20" s="1">
        <f t="shared" si="3"/>
        <v>3812.26049953</v>
      </c>
      <c r="O20" s="6">
        <v>694.5707418899999</v>
      </c>
      <c r="P20" s="6">
        <v>648.74376688</v>
      </c>
      <c r="Q20" s="6">
        <v>1411.5632753500001</v>
      </c>
      <c r="R20" s="1">
        <f t="shared" si="2"/>
        <v>2754.87778412</v>
      </c>
      <c r="U20" s="49"/>
    </row>
    <row r="21" spans="1:21" ht="12.75">
      <c r="A21" s="5" t="s">
        <v>28</v>
      </c>
      <c r="B21" s="5" t="s">
        <v>28</v>
      </c>
      <c r="C21" s="6">
        <v>1427.30228261</v>
      </c>
      <c r="D21" s="4">
        <v>484.87690446999994</v>
      </c>
      <c r="E21" s="6">
        <v>1270.1784700099997</v>
      </c>
      <c r="F21" s="1">
        <f t="shared" si="0"/>
        <v>3182.3576570899995</v>
      </c>
      <c r="G21" s="6">
        <v>848.39786026</v>
      </c>
      <c r="H21" s="6">
        <v>1057.23841692128</v>
      </c>
      <c r="I21" s="14">
        <v>1953.7033855299999</v>
      </c>
      <c r="J21" s="1">
        <f t="shared" si="1"/>
        <v>3859.3396627112797</v>
      </c>
      <c r="K21" s="4">
        <v>1107.63912522</v>
      </c>
      <c r="L21" s="6">
        <v>1048.6995319799998</v>
      </c>
      <c r="M21" s="6">
        <v>1406.5879283000004</v>
      </c>
      <c r="N21" s="1">
        <f t="shared" si="3"/>
        <v>3562.9265855000003</v>
      </c>
      <c r="O21" s="6">
        <v>910.7420571</v>
      </c>
      <c r="P21" s="6">
        <v>1225.18683299</v>
      </c>
      <c r="Q21" s="6">
        <v>1669.3774763</v>
      </c>
      <c r="R21" s="1">
        <f t="shared" si="2"/>
        <v>3805.30636639</v>
      </c>
      <c r="U21" s="49"/>
    </row>
    <row r="22" spans="1:21" ht="12.75">
      <c r="A22" s="5" t="s">
        <v>29</v>
      </c>
      <c r="B22" s="5" t="s">
        <v>29</v>
      </c>
      <c r="C22" s="6">
        <v>1351.0497648899998</v>
      </c>
      <c r="D22" s="4">
        <v>416.81178979000003</v>
      </c>
      <c r="E22" s="6">
        <v>674.74027225</v>
      </c>
      <c r="F22" s="1">
        <f t="shared" si="0"/>
        <v>2442.60182693</v>
      </c>
      <c r="G22" s="6">
        <v>356.69756953</v>
      </c>
      <c r="H22" s="6">
        <v>515.33431982</v>
      </c>
      <c r="I22" s="14">
        <v>863.40603727</v>
      </c>
      <c r="J22" s="1">
        <f t="shared" si="1"/>
        <v>1735.4379266199999</v>
      </c>
      <c r="K22" s="4">
        <v>504.98154268</v>
      </c>
      <c r="L22" s="6">
        <v>632.2434738499999</v>
      </c>
      <c r="M22" s="6">
        <v>944.50623575</v>
      </c>
      <c r="N22" s="1">
        <f t="shared" si="3"/>
        <v>2081.73125228</v>
      </c>
      <c r="O22" s="6">
        <v>444.91286945</v>
      </c>
      <c r="P22" s="6">
        <v>511.06129261</v>
      </c>
      <c r="Q22" s="6">
        <v>1064.4862003699998</v>
      </c>
      <c r="R22" s="1">
        <f t="shared" si="2"/>
        <v>2020.4603624299998</v>
      </c>
      <c r="U22" s="49"/>
    </row>
    <row r="23" spans="1:21" ht="12.75">
      <c r="A23" s="5" t="s">
        <v>30</v>
      </c>
      <c r="B23" s="5" t="s">
        <v>30</v>
      </c>
      <c r="C23" s="6">
        <v>2074.4184416599996</v>
      </c>
      <c r="D23" s="4">
        <v>854.8160349300001</v>
      </c>
      <c r="E23" s="6">
        <v>1569.54760891</v>
      </c>
      <c r="F23" s="1">
        <f t="shared" si="0"/>
        <v>4498.7820855</v>
      </c>
      <c r="G23" s="6">
        <v>796.6832324100001</v>
      </c>
      <c r="H23" s="6">
        <v>884.5759284699999</v>
      </c>
      <c r="I23" s="14">
        <v>1980.50094356</v>
      </c>
      <c r="J23" s="1">
        <f t="shared" si="1"/>
        <v>3661.76010444</v>
      </c>
      <c r="K23" s="4">
        <v>763.98944313</v>
      </c>
      <c r="L23" s="6">
        <v>749.4735485200001</v>
      </c>
      <c r="M23" s="6">
        <v>2511.96469962</v>
      </c>
      <c r="N23" s="1">
        <f t="shared" si="3"/>
        <v>4025.42769127</v>
      </c>
      <c r="O23" s="6">
        <v>942.4328878700001</v>
      </c>
      <c r="P23" s="6">
        <v>891.5402688500002</v>
      </c>
      <c r="Q23" s="6">
        <v>2663.72985132</v>
      </c>
      <c r="R23" s="1">
        <f t="shared" si="2"/>
        <v>4497.70300804</v>
      </c>
      <c r="U23" s="49"/>
    </row>
    <row r="24" spans="1:21" ht="12.75">
      <c r="A24" s="5" t="s">
        <v>31</v>
      </c>
      <c r="B24" s="5" t="s">
        <v>31</v>
      </c>
      <c r="C24" s="6">
        <v>4258.79816426</v>
      </c>
      <c r="D24" s="4">
        <v>1941.610794</v>
      </c>
      <c r="E24" s="6">
        <v>4556.428947</v>
      </c>
      <c r="F24" s="1">
        <f t="shared" si="0"/>
        <v>10756.83790526</v>
      </c>
      <c r="G24" s="6">
        <v>2314.62120001</v>
      </c>
      <c r="H24" s="6">
        <v>2897.313813</v>
      </c>
      <c r="I24" s="14">
        <v>4320.349414</v>
      </c>
      <c r="J24" s="1">
        <f t="shared" si="1"/>
        <v>9532.28442701</v>
      </c>
      <c r="K24" s="4">
        <v>2980.849154</v>
      </c>
      <c r="L24" s="6">
        <v>2932.497889</v>
      </c>
      <c r="M24" s="6">
        <v>5107.898257</v>
      </c>
      <c r="N24" s="1">
        <f t="shared" si="3"/>
        <v>11021.245299999999</v>
      </c>
      <c r="O24" s="6">
        <v>3694.568134</v>
      </c>
      <c r="P24" s="6">
        <v>2663.906364</v>
      </c>
      <c r="Q24" s="6">
        <v>5483.059119</v>
      </c>
      <c r="R24" s="1">
        <f t="shared" si="2"/>
        <v>11841.533617</v>
      </c>
      <c r="U24" s="49"/>
    </row>
    <row r="25" spans="1:21" ht="12.75">
      <c r="A25" s="5" t="s">
        <v>32</v>
      </c>
      <c r="B25" s="5" t="s">
        <v>32</v>
      </c>
      <c r="C25" s="6">
        <v>1016.1768036500002</v>
      </c>
      <c r="D25" s="4">
        <v>310.35445760999994</v>
      </c>
      <c r="E25" s="6">
        <v>568.3466884300001</v>
      </c>
      <c r="F25" s="1">
        <f t="shared" si="0"/>
        <v>1894.8779496900002</v>
      </c>
      <c r="G25" s="6">
        <v>375.40255738</v>
      </c>
      <c r="H25" s="6">
        <v>340.40297620999996</v>
      </c>
      <c r="I25" s="14">
        <v>1540.36043126</v>
      </c>
      <c r="J25" s="1">
        <f t="shared" si="1"/>
        <v>2256.16596485</v>
      </c>
      <c r="K25" s="4">
        <v>888.6277839200001</v>
      </c>
      <c r="L25" s="6">
        <v>919.83264138</v>
      </c>
      <c r="M25" s="6">
        <v>1393.4306205999999</v>
      </c>
      <c r="N25" s="1">
        <f t="shared" si="3"/>
        <v>3201.8910459</v>
      </c>
      <c r="O25" s="6">
        <v>805.10050229</v>
      </c>
      <c r="P25" s="6">
        <v>861.1022388399999</v>
      </c>
      <c r="Q25" s="6">
        <v>1029.075066</v>
      </c>
      <c r="R25" s="1">
        <f t="shared" si="2"/>
        <v>2695.27780713</v>
      </c>
      <c r="U25" s="49"/>
    </row>
    <row r="26" spans="1:21" ht="12.75">
      <c r="A26" s="5" t="s">
        <v>33</v>
      </c>
      <c r="B26" s="5" t="s">
        <v>33</v>
      </c>
      <c r="C26" s="6">
        <v>3252.7798516099997</v>
      </c>
      <c r="D26" s="4">
        <v>1647.1354002100002</v>
      </c>
      <c r="E26" s="6">
        <v>1587.5042233899999</v>
      </c>
      <c r="F26" s="1">
        <f t="shared" si="0"/>
        <v>6487.419475209999</v>
      </c>
      <c r="G26" s="6">
        <v>1115.13884845</v>
      </c>
      <c r="H26" s="6">
        <v>884.9117546699998</v>
      </c>
      <c r="I26" s="14">
        <v>2141.04372269</v>
      </c>
      <c r="J26" s="1">
        <f t="shared" si="1"/>
        <v>4141.09432581</v>
      </c>
      <c r="K26" s="4">
        <v>671.22268913</v>
      </c>
      <c r="L26" s="6">
        <v>770.0977921599999</v>
      </c>
      <c r="M26" s="6">
        <v>1771.5235383299998</v>
      </c>
      <c r="N26" s="1">
        <f t="shared" si="3"/>
        <v>3212.84401962</v>
      </c>
      <c r="O26" s="6">
        <v>700.33039887</v>
      </c>
      <c r="P26" s="6">
        <v>740.58054175</v>
      </c>
      <c r="Q26" s="6">
        <v>1446.6750532</v>
      </c>
      <c r="R26" s="1">
        <f t="shared" si="2"/>
        <v>2887.58599382</v>
      </c>
      <c r="U26" s="49"/>
    </row>
    <row r="27" spans="1:21" ht="12.75">
      <c r="A27" s="5" t="s">
        <v>226</v>
      </c>
      <c r="B27" s="5" t="s">
        <v>226</v>
      </c>
      <c r="C27" s="6">
        <v>5693.578815500001</v>
      </c>
      <c r="D27" s="4">
        <v>4059.0827715100004</v>
      </c>
      <c r="E27" s="6">
        <v>8187.058847579999</v>
      </c>
      <c r="F27" s="1">
        <f t="shared" si="0"/>
        <v>17939.72043459</v>
      </c>
      <c r="G27" s="6">
        <v>4919.473656450001</v>
      </c>
      <c r="H27" s="6">
        <v>4624.6200439799995</v>
      </c>
      <c r="I27" s="14">
        <v>12271.55523312</v>
      </c>
      <c r="J27" s="1">
        <f>SUM(G27:I27)</f>
        <v>21815.64893355</v>
      </c>
      <c r="K27" s="4">
        <v>6265.08945941</v>
      </c>
      <c r="L27" s="6">
        <v>5966.989344109999</v>
      </c>
      <c r="M27" s="6">
        <v>10292.886920129999</v>
      </c>
      <c r="N27" s="1">
        <f t="shared" si="3"/>
        <v>22524.96572365</v>
      </c>
      <c r="O27" s="6">
        <v>5738.651054839999</v>
      </c>
      <c r="P27" s="6">
        <v>5303.635859459999</v>
      </c>
      <c r="Q27" s="6">
        <v>11479.682106269998</v>
      </c>
      <c r="R27" s="1">
        <f t="shared" si="2"/>
        <v>22521.969020569995</v>
      </c>
      <c r="U27" s="49"/>
    </row>
    <row r="28" spans="1:21" ht="12.75">
      <c r="A28" s="5" t="s">
        <v>228</v>
      </c>
      <c r="B28" s="5" t="s">
        <v>228</v>
      </c>
      <c r="C28" s="6">
        <v>1867.0136105800002</v>
      </c>
      <c r="D28" s="4">
        <v>1219.0040016599999</v>
      </c>
      <c r="E28" s="6">
        <v>1936.7030015800003</v>
      </c>
      <c r="F28" s="1">
        <f t="shared" si="0"/>
        <v>5022.72061382</v>
      </c>
      <c r="G28" s="6">
        <v>1004.7308416199999</v>
      </c>
      <c r="H28" s="6">
        <v>1129.89653489</v>
      </c>
      <c r="I28" s="14">
        <v>2447.5032606400005</v>
      </c>
      <c r="J28" s="1">
        <f t="shared" si="1"/>
        <v>4582.13063715</v>
      </c>
      <c r="K28" s="4">
        <v>1317.3618664900002</v>
      </c>
      <c r="L28" s="6">
        <v>1424.2916049599999</v>
      </c>
      <c r="M28" s="6">
        <v>2458.9059408700004</v>
      </c>
      <c r="N28" s="1">
        <f t="shared" si="3"/>
        <v>5200.559412320001</v>
      </c>
      <c r="O28" s="6">
        <v>1403.4230300699996</v>
      </c>
      <c r="P28" s="6">
        <v>964.7657614099999</v>
      </c>
      <c r="Q28" s="6">
        <v>2419.3508033099993</v>
      </c>
      <c r="R28" s="1">
        <f t="shared" si="2"/>
        <v>4787.539594789999</v>
      </c>
      <c r="U28" s="49"/>
    </row>
    <row r="29" spans="1:21" ht="12.75">
      <c r="A29" s="5" t="s">
        <v>227</v>
      </c>
      <c r="B29" s="5" t="s">
        <v>227</v>
      </c>
      <c r="C29" s="6">
        <v>21937.338003260003</v>
      </c>
      <c r="D29" s="4">
        <v>4452.37020794</v>
      </c>
      <c r="E29" s="6">
        <v>962.9497272699999</v>
      </c>
      <c r="F29" s="1">
        <f t="shared" si="0"/>
        <v>27352.65793847</v>
      </c>
      <c r="G29" s="6">
        <v>570.74834472</v>
      </c>
      <c r="H29" s="6">
        <v>572.45918203</v>
      </c>
      <c r="I29" s="14">
        <v>1446.22121903</v>
      </c>
      <c r="J29" s="1">
        <f t="shared" si="1"/>
        <v>2589.42874578</v>
      </c>
      <c r="K29" s="4">
        <v>634.5416277800001</v>
      </c>
      <c r="L29" s="6">
        <v>817.0196604399999</v>
      </c>
      <c r="M29" s="6">
        <v>1159.8401454300001</v>
      </c>
      <c r="N29" s="1">
        <f t="shared" si="3"/>
        <v>2611.4014336500004</v>
      </c>
      <c r="O29" s="6">
        <v>523.42460951</v>
      </c>
      <c r="P29" s="6">
        <v>582.66720089</v>
      </c>
      <c r="Q29" s="6">
        <v>1504.4727191400002</v>
      </c>
      <c r="R29" s="1">
        <f t="shared" si="2"/>
        <v>2610.56452954</v>
      </c>
      <c r="U29" s="49"/>
    </row>
    <row r="30" spans="1:21" ht="12.75">
      <c r="A30" s="5" t="s">
        <v>229</v>
      </c>
      <c r="B30" s="5" t="s">
        <v>229</v>
      </c>
      <c r="C30" s="6">
        <v>518.9132607799999</v>
      </c>
      <c r="D30" s="4">
        <v>140.42875605</v>
      </c>
      <c r="E30" s="6">
        <v>337.92837030000004</v>
      </c>
      <c r="F30" s="1">
        <f t="shared" si="0"/>
        <v>997.27038713</v>
      </c>
      <c r="G30" s="6">
        <v>177.30861424</v>
      </c>
      <c r="H30" s="6">
        <v>140.23320852</v>
      </c>
      <c r="I30" s="14">
        <v>413.18064865</v>
      </c>
      <c r="J30" s="1">
        <f t="shared" si="1"/>
        <v>730.72247141</v>
      </c>
      <c r="K30" s="4">
        <v>277.71767524</v>
      </c>
      <c r="L30" s="6">
        <v>260.13095253999995</v>
      </c>
      <c r="M30" s="6">
        <v>487.78899349</v>
      </c>
      <c r="N30" s="1">
        <f t="shared" si="3"/>
        <v>1025.63762127</v>
      </c>
      <c r="O30" s="6">
        <v>239.60625413999998</v>
      </c>
      <c r="P30" s="6">
        <v>328.21176821999995</v>
      </c>
      <c r="Q30" s="6">
        <v>726.66169551</v>
      </c>
      <c r="R30" s="1">
        <f t="shared" si="2"/>
        <v>1294.47971787</v>
      </c>
      <c r="U30" s="49"/>
    </row>
    <row r="31" spans="1:21" ht="12.75">
      <c r="A31" s="5" t="s">
        <v>230</v>
      </c>
      <c r="B31" s="5" t="s">
        <v>230</v>
      </c>
      <c r="C31" s="6">
        <v>1913.4435512499997</v>
      </c>
      <c r="D31" s="4">
        <v>1106.3388989899997</v>
      </c>
      <c r="E31" s="6">
        <v>2065.6093113800002</v>
      </c>
      <c r="F31" s="1">
        <f t="shared" si="0"/>
        <v>5085.39176162</v>
      </c>
      <c r="G31" s="6">
        <v>574.1690963199999</v>
      </c>
      <c r="H31" s="6">
        <v>830.4670402200001</v>
      </c>
      <c r="I31" s="14">
        <v>1975.8352731199998</v>
      </c>
      <c r="J31" s="1">
        <f t="shared" si="1"/>
        <v>3380.4714096599996</v>
      </c>
      <c r="K31" s="4">
        <v>1123.3101080199997</v>
      </c>
      <c r="L31" s="6">
        <v>885.2508039799999</v>
      </c>
      <c r="M31" s="6">
        <v>2189.83455856</v>
      </c>
      <c r="N31" s="1">
        <f t="shared" si="3"/>
        <v>4198.395470559999</v>
      </c>
      <c r="O31" s="6">
        <v>773.58127498</v>
      </c>
      <c r="P31" s="6">
        <v>1068.93426503</v>
      </c>
      <c r="Q31" s="6">
        <v>3279.564855</v>
      </c>
      <c r="R31" s="1">
        <f t="shared" si="2"/>
        <v>5122.08039501</v>
      </c>
      <c r="U31" s="49"/>
    </row>
    <row r="32" spans="1:21" ht="12.75">
      <c r="A32" s="5" t="s">
        <v>232</v>
      </c>
      <c r="B32" s="5" t="s">
        <v>232</v>
      </c>
      <c r="C32" s="6">
        <v>1379.5993891699998</v>
      </c>
      <c r="D32" s="4">
        <v>393.80337030000004</v>
      </c>
      <c r="E32" s="6">
        <v>448.93048146999996</v>
      </c>
      <c r="F32" s="1">
        <f t="shared" si="0"/>
        <v>2222.33324094</v>
      </c>
      <c r="G32" s="6">
        <v>252.42747009</v>
      </c>
      <c r="H32" s="6">
        <v>221.02053403</v>
      </c>
      <c r="I32" s="14">
        <v>474.27181443</v>
      </c>
      <c r="J32" s="1">
        <f t="shared" si="1"/>
        <v>947.71981855</v>
      </c>
      <c r="K32" s="4">
        <v>268.79586325</v>
      </c>
      <c r="L32" s="6">
        <v>294.53770095000004</v>
      </c>
      <c r="M32" s="6">
        <v>627.28451772</v>
      </c>
      <c r="N32" s="1">
        <f t="shared" si="3"/>
        <v>1190.6180819200001</v>
      </c>
      <c r="O32" s="6">
        <v>275.97283907999997</v>
      </c>
      <c r="P32" s="6">
        <v>262.19481198</v>
      </c>
      <c r="Q32" s="6">
        <v>605.95549074</v>
      </c>
      <c r="R32" s="1">
        <f t="shared" si="2"/>
        <v>1144.1231418</v>
      </c>
      <c r="U32" s="49"/>
    </row>
    <row r="33" spans="1:21" ht="12.75">
      <c r="A33" s="5" t="s">
        <v>231</v>
      </c>
      <c r="B33" s="5" t="s">
        <v>231</v>
      </c>
      <c r="C33" s="6">
        <v>1145.83875244</v>
      </c>
      <c r="D33" s="4">
        <v>375.95964306999997</v>
      </c>
      <c r="E33" s="6">
        <v>784.89713829</v>
      </c>
      <c r="F33" s="1">
        <f t="shared" si="0"/>
        <v>2306.6955338</v>
      </c>
      <c r="G33" s="6">
        <v>295.07618758000007</v>
      </c>
      <c r="H33" s="6">
        <v>386.25495423</v>
      </c>
      <c r="I33" s="14">
        <v>875.20161024</v>
      </c>
      <c r="J33" s="1">
        <f t="shared" si="1"/>
        <v>1556.53275205</v>
      </c>
      <c r="K33" s="4">
        <v>480.38638398</v>
      </c>
      <c r="L33" s="6">
        <v>402.05707592</v>
      </c>
      <c r="M33" s="6">
        <v>878.64809159</v>
      </c>
      <c r="N33" s="1">
        <f t="shared" si="3"/>
        <v>1761.09155149</v>
      </c>
      <c r="O33" s="6">
        <v>486.65433684</v>
      </c>
      <c r="P33" s="6">
        <v>402.20344387000006</v>
      </c>
      <c r="Q33" s="6">
        <v>833.7841190299999</v>
      </c>
      <c r="R33" s="1">
        <f t="shared" si="2"/>
        <v>1722.64189974</v>
      </c>
      <c r="U33" s="49"/>
    </row>
    <row r="34" spans="1:21" ht="12.75">
      <c r="A34" s="2" t="s">
        <v>59</v>
      </c>
      <c r="B34" s="2" t="s">
        <v>252</v>
      </c>
      <c r="C34" s="3">
        <f aca="true" t="shared" si="4" ref="C34:I34">SUM(C4:C33)</f>
        <v>201279.80495264402</v>
      </c>
      <c r="D34" s="3">
        <f>SUM(D4:D33)</f>
        <v>148709.9008762601</v>
      </c>
      <c r="E34" s="3">
        <f>SUM(E4:E33)</f>
        <v>212895.04286726608</v>
      </c>
      <c r="F34" s="3">
        <f t="shared" si="4"/>
        <v>562884.74869617</v>
      </c>
      <c r="G34" s="3">
        <f t="shared" si="4"/>
        <v>167663.42976241402</v>
      </c>
      <c r="H34" s="3">
        <f t="shared" si="4"/>
        <v>131645.14602587125</v>
      </c>
      <c r="I34" s="3">
        <f t="shared" si="4"/>
        <v>279064.39942793</v>
      </c>
      <c r="J34" s="3">
        <f aca="true" t="shared" si="5" ref="J34:J39">SUM(G34:I34)</f>
        <v>578372.9752162152</v>
      </c>
      <c r="K34" s="3">
        <f aca="true" t="shared" si="6" ref="K34:R34">SUM(K4:K33)</f>
        <v>165706.80450869008</v>
      </c>
      <c r="L34" s="3">
        <f t="shared" si="6"/>
        <v>156321.80369065295</v>
      </c>
      <c r="M34" s="3">
        <f t="shared" si="6"/>
        <v>236734.8666793799</v>
      </c>
      <c r="N34" s="3">
        <f t="shared" si="6"/>
        <v>558763.474878723</v>
      </c>
      <c r="O34" s="3">
        <f t="shared" si="6"/>
        <v>154011.81716143002</v>
      </c>
      <c r="P34" s="3">
        <f t="shared" si="6"/>
        <v>150598.69423067995</v>
      </c>
      <c r="Q34" s="3">
        <f t="shared" si="6"/>
        <v>247357.80883903</v>
      </c>
      <c r="R34" s="3">
        <f t="shared" si="6"/>
        <v>551968.32023114</v>
      </c>
      <c r="U34" s="49"/>
    </row>
    <row r="35" spans="1:18" ht="12.75">
      <c r="A35" s="5" t="s">
        <v>64</v>
      </c>
      <c r="B35" s="5" t="s">
        <v>283</v>
      </c>
      <c r="C35" s="6"/>
      <c r="D35" s="3"/>
      <c r="E35" s="6"/>
      <c r="F35" s="1">
        <f t="shared" si="0"/>
        <v>0</v>
      </c>
      <c r="G35" s="14"/>
      <c r="H35" s="14"/>
      <c r="I35" s="14"/>
      <c r="J35" s="1">
        <f t="shared" si="5"/>
        <v>0</v>
      </c>
      <c r="K35" s="6"/>
      <c r="L35" s="6"/>
      <c r="M35" s="6"/>
      <c r="N35" s="1">
        <f>SUM(K35:M35)</f>
        <v>0</v>
      </c>
      <c r="O35" s="6"/>
      <c r="P35" s="6"/>
      <c r="Q35" s="6"/>
      <c r="R35" s="1">
        <f t="shared" si="2"/>
        <v>0</v>
      </c>
    </row>
    <row r="36" spans="1:18" ht="12.75">
      <c r="A36" s="5" t="s">
        <v>65</v>
      </c>
      <c r="B36" s="5" t="s">
        <v>380</v>
      </c>
      <c r="C36" s="6"/>
      <c r="D36" s="6"/>
      <c r="E36" s="6"/>
      <c r="F36" s="1">
        <f t="shared" si="0"/>
        <v>0</v>
      </c>
      <c r="G36" s="56"/>
      <c r="H36" s="14"/>
      <c r="I36" s="14"/>
      <c r="J36" s="1">
        <f t="shared" si="5"/>
        <v>0</v>
      </c>
      <c r="K36" s="5"/>
      <c r="L36" s="5"/>
      <c r="M36" s="5"/>
      <c r="N36" s="1">
        <f>SUM(K36:M36)</f>
        <v>0</v>
      </c>
      <c r="O36" s="5"/>
      <c r="P36" s="5"/>
      <c r="Q36" s="5"/>
      <c r="R36" s="1">
        <f t="shared" si="2"/>
        <v>0</v>
      </c>
    </row>
    <row r="37" spans="1:18" ht="12.75">
      <c r="A37" s="19" t="s">
        <v>206</v>
      </c>
      <c r="B37" s="19" t="s">
        <v>460</v>
      </c>
      <c r="C37" s="6"/>
      <c r="D37" s="6"/>
      <c r="E37" s="6"/>
      <c r="F37" s="1">
        <f t="shared" si="0"/>
        <v>0</v>
      </c>
      <c r="G37" s="5"/>
      <c r="H37" s="14"/>
      <c r="I37" s="14"/>
      <c r="J37" s="1">
        <f t="shared" si="5"/>
        <v>0</v>
      </c>
      <c r="K37" s="5"/>
      <c r="L37" s="5"/>
      <c r="M37" s="5"/>
      <c r="N37" s="1">
        <f>SUM(K37:M37)</f>
        <v>0</v>
      </c>
      <c r="O37" s="5"/>
      <c r="P37" s="5"/>
      <c r="Q37" s="5"/>
      <c r="R37" s="1">
        <f t="shared" si="2"/>
        <v>0</v>
      </c>
    </row>
    <row r="38" spans="1:18" ht="12.75">
      <c r="A38" s="21" t="s">
        <v>207</v>
      </c>
      <c r="B38" s="21" t="s">
        <v>285</v>
      </c>
      <c r="C38" s="6"/>
      <c r="D38" s="6"/>
      <c r="E38" s="6"/>
      <c r="F38" s="1">
        <f t="shared" si="0"/>
        <v>0</v>
      </c>
      <c r="G38" s="5"/>
      <c r="H38" s="14"/>
      <c r="I38" s="14"/>
      <c r="J38" s="1">
        <f t="shared" si="5"/>
        <v>0</v>
      </c>
      <c r="K38" s="5"/>
      <c r="L38" s="5"/>
      <c r="M38" s="5"/>
      <c r="N38" s="1">
        <f>SUM(K38:M38)</f>
        <v>0</v>
      </c>
      <c r="O38" s="5"/>
      <c r="P38" s="5"/>
      <c r="Q38" s="5"/>
      <c r="R38" s="1">
        <f t="shared" si="2"/>
        <v>0</v>
      </c>
    </row>
    <row r="39" spans="1:18" ht="12.75">
      <c r="A39" s="5" t="s">
        <v>223</v>
      </c>
      <c r="B39" s="5" t="s">
        <v>461</v>
      </c>
      <c r="C39" s="6"/>
      <c r="D39" s="6"/>
      <c r="E39" s="6"/>
      <c r="F39" s="1">
        <f t="shared" si="0"/>
        <v>0</v>
      </c>
      <c r="G39" s="5"/>
      <c r="H39" s="14"/>
      <c r="I39" s="14"/>
      <c r="J39" s="1">
        <f t="shared" si="5"/>
        <v>0</v>
      </c>
      <c r="K39" s="5"/>
      <c r="L39" s="5"/>
      <c r="M39" s="5"/>
      <c r="N39" s="1">
        <f>SUM(K39:M39)</f>
        <v>0</v>
      </c>
      <c r="O39" s="5"/>
      <c r="P39" s="5"/>
      <c r="Q39" s="5"/>
      <c r="R39" s="1">
        <f t="shared" si="2"/>
        <v>0</v>
      </c>
    </row>
    <row r="40" spans="1:18" ht="12.75">
      <c r="A40" s="2" t="s">
        <v>58</v>
      </c>
      <c r="B40" s="2" t="s">
        <v>264</v>
      </c>
      <c r="C40" s="3">
        <f>C34-C35-C37-C38</f>
        <v>201279.80495264402</v>
      </c>
      <c r="D40" s="3">
        <f aca="true" t="shared" si="7" ref="D40:R40">D34-D35-D37-D38</f>
        <v>148709.9008762601</v>
      </c>
      <c r="E40" s="3">
        <f t="shared" si="7"/>
        <v>212895.04286726608</v>
      </c>
      <c r="F40" s="3">
        <f t="shared" si="7"/>
        <v>562884.74869617</v>
      </c>
      <c r="G40" s="3">
        <f t="shared" si="7"/>
        <v>167663.42976241402</v>
      </c>
      <c r="H40" s="3">
        <f t="shared" si="7"/>
        <v>131645.14602587125</v>
      </c>
      <c r="I40" s="3">
        <f t="shared" si="7"/>
        <v>279064.39942793</v>
      </c>
      <c r="J40" s="3">
        <f t="shared" si="7"/>
        <v>578372.9752162152</v>
      </c>
      <c r="K40" s="3">
        <f t="shared" si="7"/>
        <v>165706.80450869008</v>
      </c>
      <c r="L40" s="3">
        <f t="shared" si="7"/>
        <v>156321.80369065295</v>
      </c>
      <c r="M40" s="3">
        <f t="shared" si="7"/>
        <v>236734.8666793799</v>
      </c>
      <c r="N40" s="3">
        <f t="shared" si="7"/>
        <v>558763.474878723</v>
      </c>
      <c r="O40" s="3">
        <f t="shared" si="7"/>
        <v>154011.81716143002</v>
      </c>
      <c r="P40" s="3">
        <f t="shared" si="7"/>
        <v>150598.69423067995</v>
      </c>
      <c r="Q40" s="3">
        <f t="shared" si="7"/>
        <v>247357.80883903</v>
      </c>
      <c r="R40" s="3">
        <f t="shared" si="7"/>
        <v>551968.32023114</v>
      </c>
    </row>
    <row r="41" spans="1:9" ht="14.25">
      <c r="A41" s="23" t="s">
        <v>56</v>
      </c>
      <c r="B41" s="23" t="s">
        <v>286</v>
      </c>
      <c r="C41" s="50"/>
      <c r="D41" s="50"/>
      <c r="E41" s="50"/>
      <c r="F41" s="50"/>
      <c r="H41" s="53"/>
      <c r="I41" s="53"/>
    </row>
    <row r="42" spans="1:9" ht="12.75">
      <c r="A42" s="39"/>
      <c r="B42" s="39"/>
      <c r="F42" s="31"/>
      <c r="I42" s="53"/>
    </row>
    <row r="43" spans="1:6" ht="15.75">
      <c r="A43" s="98" t="s">
        <v>502</v>
      </c>
      <c r="B43" s="78" t="s">
        <v>470</v>
      </c>
      <c r="C43" s="24" t="s">
        <v>486</v>
      </c>
      <c r="D43" s="24"/>
      <c r="E43" s="24"/>
      <c r="F43" s="24"/>
    </row>
    <row r="44" spans="1:18" ht="12.75">
      <c r="A44" s="113" t="s">
        <v>51</v>
      </c>
      <c r="B44" s="113" t="s">
        <v>290</v>
      </c>
      <c r="C44" s="107" t="str">
        <f>C2</f>
        <v>1st Quarter 2020/21</v>
      </c>
      <c r="D44" s="107"/>
      <c r="E44" s="107"/>
      <c r="F44" s="107"/>
      <c r="G44" s="107" t="str">
        <f>G2</f>
        <v>2nd Quarter 2020/21</v>
      </c>
      <c r="H44" s="107"/>
      <c r="I44" s="107"/>
      <c r="J44" s="107"/>
      <c r="K44" s="103" t="str">
        <f>K2</f>
        <v>3rd Quarter 2020/21</v>
      </c>
      <c r="L44" s="104"/>
      <c r="M44" s="104"/>
      <c r="N44" s="105"/>
      <c r="O44" s="103" t="str">
        <f aca="true" t="shared" si="8" ref="O44:Q45">O2</f>
        <v>4th Quarter 2020/21</v>
      </c>
      <c r="P44" s="104" t="str">
        <f t="shared" si="8"/>
        <v>4th Quarter 2015/16</v>
      </c>
      <c r="Q44" s="104" t="str">
        <f t="shared" si="8"/>
        <v>4th Quarter 2015/16</v>
      </c>
      <c r="R44" s="105"/>
    </row>
    <row r="45" spans="1:18" ht="12.75">
      <c r="A45" s="113"/>
      <c r="B45" s="113"/>
      <c r="C45" s="9" t="str">
        <f>'Departmental data 20-21'!C4</f>
        <v>July</v>
      </c>
      <c r="D45" s="9" t="str">
        <f>'Departmental data 20-21'!D4</f>
        <v>August</v>
      </c>
      <c r="E45" s="9" t="str">
        <f>'Departmental data 20-21'!E4</f>
        <v>September</v>
      </c>
      <c r="F45" s="9" t="str">
        <f>'Departmental data 20-21'!F4</f>
        <v>Total</v>
      </c>
      <c r="G45" s="9" t="str">
        <f>'Departmental data 20-21'!G4</f>
        <v>October</v>
      </c>
      <c r="H45" s="9" t="str">
        <f>'Departmental data 20-21'!H4</f>
        <v>November</v>
      </c>
      <c r="I45" s="9" t="str">
        <f>'Departmental data 20-21'!I4</f>
        <v>December</v>
      </c>
      <c r="J45" s="9" t="str">
        <f>'Departmental data 20-21'!J4</f>
        <v>Total</v>
      </c>
      <c r="K45" s="9" t="str">
        <f>'Departmental data 20-21'!K4</f>
        <v>January</v>
      </c>
      <c r="L45" s="9" t="str">
        <f>'Departmental data 20-21'!L4</f>
        <v>February</v>
      </c>
      <c r="M45" s="9" t="str">
        <f>'Departmental data 20-21'!M4</f>
        <v>March</v>
      </c>
      <c r="N45" s="9" t="str">
        <f>'Departmental data 20-21'!N4</f>
        <v>Total</v>
      </c>
      <c r="O45" s="9" t="str">
        <f t="shared" si="8"/>
        <v>April</v>
      </c>
      <c r="P45" s="9" t="str">
        <f t="shared" si="8"/>
        <v>May</v>
      </c>
      <c r="Q45" s="9" t="str">
        <f t="shared" si="8"/>
        <v>June</v>
      </c>
      <c r="R45" s="9" t="s">
        <v>60</v>
      </c>
    </row>
    <row r="46" spans="1:21" ht="12.75">
      <c r="A46" s="5" t="s">
        <v>11</v>
      </c>
      <c r="B46" s="5" t="s">
        <v>11</v>
      </c>
      <c r="C46" s="6">
        <v>21806.88396202</v>
      </c>
      <c r="D46" s="4">
        <v>28845.65248899999</v>
      </c>
      <c r="E46" s="6">
        <v>31921.258788259995</v>
      </c>
      <c r="F46" s="1">
        <f>SUM(C46:E46)</f>
        <v>82573.79523927998</v>
      </c>
      <c r="G46" s="6">
        <v>26041.492678550003</v>
      </c>
      <c r="H46" s="6">
        <v>28751.7817973</v>
      </c>
      <c r="I46" s="14">
        <v>27410.10058302</v>
      </c>
      <c r="J46" s="1">
        <f>SUM(G46:I46)</f>
        <v>82203.37505887</v>
      </c>
      <c r="K46" s="4">
        <v>28321.814328140004</v>
      </c>
      <c r="L46" s="6">
        <v>25167.06915805</v>
      </c>
      <c r="M46" s="6">
        <v>31609.20864264</v>
      </c>
      <c r="N46" s="1">
        <f>SUM(K46:M46)</f>
        <v>85098.09212883</v>
      </c>
      <c r="O46" s="6">
        <v>26547.093073080006</v>
      </c>
      <c r="P46" s="6">
        <v>21539.551470639995</v>
      </c>
      <c r="Q46" s="6">
        <v>21854.404000569994</v>
      </c>
      <c r="R46" s="1">
        <f aca="true" t="shared" si="9" ref="R46:R75">SUM(O46:Q46)</f>
        <v>69941.04854429</v>
      </c>
      <c r="U46" s="49"/>
    </row>
    <row r="47" spans="1:21" ht="12.75">
      <c r="A47" s="5" t="s">
        <v>12</v>
      </c>
      <c r="B47" s="5" t="s">
        <v>12</v>
      </c>
      <c r="C47" s="6">
        <v>26477.556771835003</v>
      </c>
      <c r="D47" s="4">
        <v>31534.250183320004</v>
      </c>
      <c r="E47" s="6">
        <v>41246.44943449999</v>
      </c>
      <c r="F47" s="1">
        <f aca="true" t="shared" si="10" ref="F47:F80">SUM(C47:E47)</f>
        <v>99258.256389655</v>
      </c>
      <c r="G47" s="6">
        <v>31451.353320909995</v>
      </c>
      <c r="H47" s="6">
        <v>32620.71114859</v>
      </c>
      <c r="I47" s="14">
        <v>19057.96760061001</v>
      </c>
      <c r="J47" s="1">
        <f aca="true" t="shared" si="11" ref="J47:J75">SUM(G47:I47)</f>
        <v>83130.03207011</v>
      </c>
      <c r="K47" s="4">
        <v>20965.18844571</v>
      </c>
      <c r="L47" s="6">
        <v>17099.52401795</v>
      </c>
      <c r="M47" s="6">
        <v>21464.395302790006</v>
      </c>
      <c r="N47" s="1">
        <f aca="true" t="shared" si="12" ref="N47:N75">SUM(K47:M47)</f>
        <v>59529.107766450004</v>
      </c>
      <c r="O47" s="6">
        <v>18671.525055349997</v>
      </c>
      <c r="P47" s="6">
        <v>17106.620405589998</v>
      </c>
      <c r="Q47" s="6">
        <v>17034.517993170004</v>
      </c>
      <c r="R47" s="1">
        <f t="shared" si="9"/>
        <v>52812.66345411</v>
      </c>
      <c r="U47" s="49"/>
    </row>
    <row r="48" spans="1:21" ht="12.75">
      <c r="A48" s="5" t="s">
        <v>13</v>
      </c>
      <c r="B48" s="5" t="s">
        <v>13</v>
      </c>
      <c r="C48" s="6">
        <v>9827.205748199998</v>
      </c>
      <c r="D48" s="4">
        <v>13305.42702745</v>
      </c>
      <c r="E48" s="6">
        <v>12059.973578043999</v>
      </c>
      <c r="F48" s="1">
        <f t="shared" si="10"/>
        <v>35192.60635369399</v>
      </c>
      <c r="G48" s="6">
        <v>10300.30559722</v>
      </c>
      <c r="H48" s="6">
        <v>11734.779025830001</v>
      </c>
      <c r="I48" s="14">
        <v>13038.487479639998</v>
      </c>
      <c r="J48" s="1">
        <f t="shared" si="11"/>
        <v>35073.57210269</v>
      </c>
      <c r="K48" s="4">
        <v>13214.118345910001</v>
      </c>
      <c r="L48" s="6">
        <v>12924.033206270002</v>
      </c>
      <c r="M48" s="6">
        <v>12107.513059889998</v>
      </c>
      <c r="N48" s="1">
        <f t="shared" si="12"/>
        <v>38245.66461207</v>
      </c>
      <c r="O48" s="6">
        <v>11121.46440308</v>
      </c>
      <c r="P48" s="6">
        <v>10494.865297040002</v>
      </c>
      <c r="Q48" s="6">
        <v>11214.06061864</v>
      </c>
      <c r="R48" s="1">
        <f t="shared" si="9"/>
        <v>32830.39031876</v>
      </c>
      <c r="U48" s="49"/>
    </row>
    <row r="49" spans="1:21" ht="12.75">
      <c r="A49" s="5" t="s">
        <v>14</v>
      </c>
      <c r="B49" s="5" t="s">
        <v>14</v>
      </c>
      <c r="C49" s="6">
        <v>5396.531132700001</v>
      </c>
      <c r="D49" s="4">
        <v>6909.93340712</v>
      </c>
      <c r="E49" s="6">
        <v>9715.593887500001</v>
      </c>
      <c r="F49" s="1">
        <f t="shared" si="10"/>
        <v>22022.05842732</v>
      </c>
      <c r="G49" s="6">
        <v>7516.98446803</v>
      </c>
      <c r="H49" s="6">
        <v>8743.580713500001</v>
      </c>
      <c r="I49" s="14">
        <v>7667.639242220001</v>
      </c>
      <c r="J49" s="1">
        <f t="shared" si="11"/>
        <v>23928.20442375</v>
      </c>
      <c r="K49" s="4">
        <v>6733.526005329999</v>
      </c>
      <c r="L49" s="6">
        <v>5794.820405884</v>
      </c>
      <c r="M49" s="6">
        <v>7020.156374380998</v>
      </c>
      <c r="N49" s="1">
        <f t="shared" si="12"/>
        <v>19548.502785594996</v>
      </c>
      <c r="O49" s="6">
        <v>5645.804069089999</v>
      </c>
      <c r="P49" s="6">
        <v>5994.0696297600025</v>
      </c>
      <c r="Q49" s="6">
        <v>7611.472153950001</v>
      </c>
      <c r="R49" s="1">
        <f t="shared" si="9"/>
        <v>19251.345852800005</v>
      </c>
      <c r="U49" s="49"/>
    </row>
    <row r="50" spans="1:21" ht="12.75">
      <c r="A50" s="5" t="s">
        <v>15</v>
      </c>
      <c r="B50" s="5" t="s">
        <v>15</v>
      </c>
      <c r="C50" s="6">
        <v>1732.71651639</v>
      </c>
      <c r="D50" s="4">
        <v>2670.6292938200004</v>
      </c>
      <c r="E50" s="6">
        <v>2861.8771785500007</v>
      </c>
      <c r="F50" s="1">
        <f t="shared" si="10"/>
        <v>7265.222988760001</v>
      </c>
      <c r="G50" s="6">
        <v>2973.31458097</v>
      </c>
      <c r="H50" s="6">
        <v>2806.6745979499997</v>
      </c>
      <c r="I50" s="14">
        <v>1889.99898938</v>
      </c>
      <c r="J50" s="1">
        <f t="shared" si="11"/>
        <v>7669.988168299999</v>
      </c>
      <c r="K50" s="4">
        <v>2807.11355382</v>
      </c>
      <c r="L50" s="6">
        <v>3150.54576313</v>
      </c>
      <c r="M50" s="6">
        <v>2525.88466549</v>
      </c>
      <c r="N50" s="1">
        <f t="shared" si="12"/>
        <v>8483.54398244</v>
      </c>
      <c r="O50" s="6">
        <v>2268.0009269899997</v>
      </c>
      <c r="P50" s="6">
        <v>2020.23151394</v>
      </c>
      <c r="Q50" s="6">
        <v>2447.6487127399996</v>
      </c>
      <c r="R50" s="1">
        <f t="shared" si="9"/>
        <v>6735.88115367</v>
      </c>
      <c r="U50" s="49"/>
    </row>
    <row r="51" spans="1:21" ht="12.75">
      <c r="A51" s="5" t="s">
        <v>16</v>
      </c>
      <c r="B51" s="5" t="s">
        <v>16</v>
      </c>
      <c r="C51" s="6">
        <v>880.61490774</v>
      </c>
      <c r="D51" s="4">
        <v>1307.3134818699998</v>
      </c>
      <c r="E51" s="6">
        <v>1559.30116131</v>
      </c>
      <c r="F51" s="1">
        <f t="shared" si="10"/>
        <v>3747.2295509199994</v>
      </c>
      <c r="G51" s="6">
        <v>1279.60965966</v>
      </c>
      <c r="H51" s="6">
        <v>1352.03435263</v>
      </c>
      <c r="I51" s="14">
        <v>1248.2250509199998</v>
      </c>
      <c r="J51" s="1">
        <f t="shared" si="11"/>
        <v>3879.86906321</v>
      </c>
      <c r="K51" s="4">
        <v>1407.9430738500002</v>
      </c>
      <c r="L51" s="6">
        <v>1530.6379718500002</v>
      </c>
      <c r="M51" s="6">
        <v>1173.7986328799998</v>
      </c>
      <c r="N51" s="1">
        <f t="shared" si="12"/>
        <v>4112.3796785800005</v>
      </c>
      <c r="O51" s="6">
        <v>1593.49230452</v>
      </c>
      <c r="P51" s="6">
        <v>1345.247518689999</v>
      </c>
      <c r="Q51" s="6">
        <v>1323.3236781699998</v>
      </c>
      <c r="R51" s="1">
        <f t="shared" si="9"/>
        <v>4262.063501379998</v>
      </c>
      <c r="U51" s="49"/>
    </row>
    <row r="52" spans="1:21" ht="12.75">
      <c r="A52" s="5" t="s">
        <v>17</v>
      </c>
      <c r="B52" s="5" t="s">
        <v>17</v>
      </c>
      <c r="C52" s="6">
        <v>2085.60558033</v>
      </c>
      <c r="D52" s="4">
        <v>2588.9631697299997</v>
      </c>
      <c r="E52" s="6">
        <v>3394.1619168999996</v>
      </c>
      <c r="F52" s="1">
        <f t="shared" si="10"/>
        <v>8068.730666959999</v>
      </c>
      <c r="G52" s="6">
        <v>2471.13373006</v>
      </c>
      <c r="H52" s="6">
        <v>1977.2038775700005</v>
      </c>
      <c r="I52" s="14">
        <v>1919.8961433</v>
      </c>
      <c r="J52" s="1">
        <f t="shared" si="11"/>
        <v>6368.23375093</v>
      </c>
      <c r="K52" s="4">
        <v>1443.4594102399997</v>
      </c>
      <c r="L52" s="6">
        <v>1345.38102584</v>
      </c>
      <c r="M52" s="6">
        <v>1367.1562324900003</v>
      </c>
      <c r="N52" s="1">
        <f t="shared" si="12"/>
        <v>4155.99666857</v>
      </c>
      <c r="O52" s="6">
        <v>1409.29013347</v>
      </c>
      <c r="P52" s="6">
        <v>955.3567304899997</v>
      </c>
      <c r="Q52" s="6">
        <v>996.9793926300001</v>
      </c>
      <c r="R52" s="1">
        <f t="shared" si="9"/>
        <v>3361.6262565899997</v>
      </c>
      <c r="U52" s="49"/>
    </row>
    <row r="53" spans="1:21" ht="12.75">
      <c r="A53" s="5" t="s">
        <v>18</v>
      </c>
      <c r="B53" s="5" t="s">
        <v>18</v>
      </c>
      <c r="C53" s="6">
        <v>1485.8685931199998</v>
      </c>
      <c r="D53" s="4">
        <v>1561.57237876</v>
      </c>
      <c r="E53" s="6">
        <v>1989.66923297</v>
      </c>
      <c r="F53" s="1">
        <f t="shared" si="10"/>
        <v>5037.11020485</v>
      </c>
      <c r="G53" s="6">
        <v>1942.9784918900002</v>
      </c>
      <c r="H53" s="6">
        <v>2178.03933365</v>
      </c>
      <c r="I53" s="14">
        <v>2180.65689478</v>
      </c>
      <c r="J53" s="1">
        <f t="shared" si="11"/>
        <v>6301.674720320001</v>
      </c>
      <c r="K53" s="4">
        <v>2346.83050246</v>
      </c>
      <c r="L53" s="6">
        <v>2245.59211804</v>
      </c>
      <c r="M53" s="6">
        <v>2355.99056998</v>
      </c>
      <c r="N53" s="1">
        <f t="shared" si="12"/>
        <v>6948.41319048</v>
      </c>
      <c r="O53" s="6">
        <v>2251.4839592400003</v>
      </c>
      <c r="P53" s="6">
        <v>2357.4196818999994</v>
      </c>
      <c r="Q53" s="6">
        <v>2558.233532909999</v>
      </c>
      <c r="R53" s="1">
        <f t="shared" si="9"/>
        <v>7167.137174049998</v>
      </c>
      <c r="U53" s="49"/>
    </row>
    <row r="54" spans="1:21" ht="12.75">
      <c r="A54" s="5" t="s">
        <v>19</v>
      </c>
      <c r="B54" s="5" t="s">
        <v>19</v>
      </c>
      <c r="C54" s="6">
        <v>195.98726666</v>
      </c>
      <c r="D54" s="4">
        <v>185.02536613</v>
      </c>
      <c r="E54" s="6">
        <v>395.34796477000003</v>
      </c>
      <c r="F54" s="1">
        <f t="shared" si="10"/>
        <v>776.3605975600001</v>
      </c>
      <c r="G54" s="6">
        <v>225.43424032000001</v>
      </c>
      <c r="H54" s="6">
        <v>223.91270513999999</v>
      </c>
      <c r="I54" s="14">
        <v>235.94382938</v>
      </c>
      <c r="J54" s="1">
        <f t="shared" si="11"/>
        <v>685.29077484</v>
      </c>
      <c r="K54" s="4">
        <v>220.159351</v>
      </c>
      <c r="L54" s="6">
        <v>250.70599434000007</v>
      </c>
      <c r="M54" s="6">
        <v>195.79654936999998</v>
      </c>
      <c r="N54" s="1">
        <f t="shared" si="12"/>
        <v>666.6618947100001</v>
      </c>
      <c r="O54" s="6">
        <v>161.30598312999996</v>
      </c>
      <c r="P54" s="6">
        <v>188.80519811999997</v>
      </c>
      <c r="Q54" s="6">
        <v>179.10159604</v>
      </c>
      <c r="R54" s="1">
        <f t="shared" si="9"/>
        <v>529.21277729</v>
      </c>
      <c r="U54" s="49"/>
    </row>
    <row r="55" spans="1:21" ht="12.75">
      <c r="A55" s="5" t="s">
        <v>20</v>
      </c>
      <c r="B55" s="5" t="s">
        <v>20</v>
      </c>
      <c r="C55" s="6">
        <v>3184.81189453</v>
      </c>
      <c r="D55" s="4">
        <v>2494.45284346</v>
      </c>
      <c r="E55" s="6">
        <v>3629.651193441855</v>
      </c>
      <c r="F55" s="1">
        <f t="shared" si="10"/>
        <v>9308.915931431855</v>
      </c>
      <c r="G55" s="6">
        <v>2970.81753239</v>
      </c>
      <c r="H55" s="6">
        <v>3279.8323092699998</v>
      </c>
      <c r="I55" s="14">
        <v>3194.61884549</v>
      </c>
      <c r="J55" s="1">
        <f t="shared" si="11"/>
        <v>9445.26868715</v>
      </c>
      <c r="K55" s="4">
        <v>3388.9889304299995</v>
      </c>
      <c r="L55" s="6">
        <v>2303.99288945</v>
      </c>
      <c r="M55" s="6">
        <v>3223.538876010001</v>
      </c>
      <c r="N55" s="1">
        <f t="shared" si="12"/>
        <v>8916.52069589</v>
      </c>
      <c r="O55" s="6">
        <v>1839.49813733</v>
      </c>
      <c r="P55" s="6">
        <v>2521.6256737065705</v>
      </c>
      <c r="Q55" s="6">
        <v>3025.6587365026103</v>
      </c>
      <c r="R55" s="1">
        <f t="shared" si="9"/>
        <v>7386.78254753918</v>
      </c>
      <c r="U55" s="49"/>
    </row>
    <row r="56" spans="1:21" ht="12.75">
      <c r="A56" s="5" t="s">
        <v>21</v>
      </c>
      <c r="B56" s="5" t="s">
        <v>21</v>
      </c>
      <c r="C56" s="6">
        <v>104.81591805</v>
      </c>
      <c r="D56" s="4">
        <v>144.38053469000002</v>
      </c>
      <c r="E56" s="6">
        <v>177.17564496</v>
      </c>
      <c r="F56" s="1">
        <f t="shared" si="10"/>
        <v>426.37209770000004</v>
      </c>
      <c r="G56" s="6">
        <v>88.17784519</v>
      </c>
      <c r="H56" s="6">
        <v>192.30070514</v>
      </c>
      <c r="I56" s="14">
        <v>202.41154050999998</v>
      </c>
      <c r="J56" s="1">
        <f t="shared" si="11"/>
        <v>482.89009083999997</v>
      </c>
      <c r="K56" s="4">
        <v>84.66102647</v>
      </c>
      <c r="L56" s="6">
        <v>142.63777348000002</v>
      </c>
      <c r="M56" s="6">
        <v>101.61508675</v>
      </c>
      <c r="N56" s="1">
        <f t="shared" si="12"/>
        <v>328.91388670000003</v>
      </c>
      <c r="O56" s="6">
        <v>81.77709603</v>
      </c>
      <c r="P56" s="6">
        <v>56.95415231999999</v>
      </c>
      <c r="Q56" s="6">
        <v>63.17838829999999</v>
      </c>
      <c r="R56" s="1">
        <f t="shared" si="9"/>
        <v>201.90963664999998</v>
      </c>
      <c r="U56" s="49"/>
    </row>
    <row r="57" spans="1:21" ht="12.75">
      <c r="A57" s="5" t="s">
        <v>22</v>
      </c>
      <c r="B57" s="5" t="s">
        <v>22</v>
      </c>
      <c r="C57" s="6">
        <v>662.6214522800001</v>
      </c>
      <c r="D57" s="4">
        <v>1037.2213212499998</v>
      </c>
      <c r="E57" s="6">
        <v>640.3018986100001</v>
      </c>
      <c r="F57" s="1">
        <f t="shared" si="10"/>
        <v>2340.14467214</v>
      </c>
      <c r="G57" s="6">
        <v>1170.2194063199997</v>
      </c>
      <c r="H57" s="6">
        <v>1232.7015382100003</v>
      </c>
      <c r="I57" s="14">
        <v>1015.42902419</v>
      </c>
      <c r="J57" s="1">
        <f t="shared" si="11"/>
        <v>3418.34996872</v>
      </c>
      <c r="K57" s="4">
        <v>686.2701818199998</v>
      </c>
      <c r="L57" s="6">
        <v>678.6875282</v>
      </c>
      <c r="M57" s="6">
        <v>938.7072411499998</v>
      </c>
      <c r="N57" s="1">
        <f t="shared" si="12"/>
        <v>2303.6649511699998</v>
      </c>
      <c r="O57" s="6">
        <v>407.72845085999995</v>
      </c>
      <c r="P57" s="6">
        <v>786.4619989600001</v>
      </c>
      <c r="Q57" s="6">
        <v>625.9232505800001</v>
      </c>
      <c r="R57" s="1">
        <f t="shared" si="9"/>
        <v>1820.1137004000002</v>
      </c>
      <c r="U57" s="49"/>
    </row>
    <row r="58" spans="1:21" ht="12.75">
      <c r="A58" s="5" t="s">
        <v>23</v>
      </c>
      <c r="B58" s="5" t="s">
        <v>23</v>
      </c>
      <c r="C58" s="6">
        <v>891.6418433300001</v>
      </c>
      <c r="D58" s="4">
        <v>1296.9547922699999</v>
      </c>
      <c r="E58" s="6">
        <v>1482.4658945900003</v>
      </c>
      <c r="F58" s="1">
        <f t="shared" si="10"/>
        <v>3671.06253019</v>
      </c>
      <c r="G58" s="6">
        <v>1196.51025684</v>
      </c>
      <c r="H58" s="6">
        <v>1215.96902103</v>
      </c>
      <c r="I58" s="14">
        <v>964.0934942900001</v>
      </c>
      <c r="J58" s="1">
        <f t="shared" si="11"/>
        <v>3376.5727721600006</v>
      </c>
      <c r="K58" s="4">
        <v>1050.0624199699998</v>
      </c>
      <c r="L58" s="6">
        <v>1010.3345849499998</v>
      </c>
      <c r="M58" s="6">
        <v>922.6266698099998</v>
      </c>
      <c r="N58" s="1">
        <f t="shared" si="12"/>
        <v>2983.0236747299996</v>
      </c>
      <c r="O58" s="6">
        <v>502.78630826</v>
      </c>
      <c r="P58" s="6">
        <v>1276.1430040599998</v>
      </c>
      <c r="Q58" s="6">
        <v>1016.3591640300001</v>
      </c>
      <c r="R58" s="1">
        <f t="shared" si="9"/>
        <v>2795.2884763499997</v>
      </c>
      <c r="U58" s="49"/>
    </row>
    <row r="59" spans="1:21" ht="12.75">
      <c r="A59" s="5" t="s">
        <v>24</v>
      </c>
      <c r="B59" s="5" t="s">
        <v>24</v>
      </c>
      <c r="C59" s="6">
        <v>1126.0169268799998</v>
      </c>
      <c r="D59" s="4">
        <v>1337.18620384</v>
      </c>
      <c r="E59" s="6">
        <v>1739.2661359299998</v>
      </c>
      <c r="F59" s="1">
        <f t="shared" si="10"/>
        <v>4202.46926665</v>
      </c>
      <c r="G59" s="6">
        <v>1332.11631222</v>
      </c>
      <c r="H59" s="6">
        <v>1400.0712769900001</v>
      </c>
      <c r="I59" s="14">
        <v>1428.29638973</v>
      </c>
      <c r="J59" s="1">
        <f t="shared" si="11"/>
        <v>4160.48397894</v>
      </c>
      <c r="K59" s="4">
        <v>2182.20259654</v>
      </c>
      <c r="L59" s="6">
        <v>1062.28971639</v>
      </c>
      <c r="M59" s="6">
        <v>1390.37725023</v>
      </c>
      <c r="N59" s="1">
        <f t="shared" si="12"/>
        <v>4634.869563159999</v>
      </c>
      <c r="O59" s="6">
        <v>1142.46901504</v>
      </c>
      <c r="P59" s="6">
        <v>998.71859996</v>
      </c>
      <c r="Q59" s="6">
        <v>1188.2061718799998</v>
      </c>
      <c r="R59" s="1">
        <f t="shared" si="9"/>
        <v>3329.3937868799994</v>
      </c>
      <c r="U59" s="49"/>
    </row>
    <row r="60" spans="1:21" ht="12.75">
      <c r="A60" s="5" t="s">
        <v>25</v>
      </c>
      <c r="B60" s="5" t="s">
        <v>25</v>
      </c>
      <c r="C60" s="6">
        <v>694.9854759700002</v>
      </c>
      <c r="D60" s="4">
        <v>674.33292358</v>
      </c>
      <c r="E60" s="6">
        <v>1054.54410326</v>
      </c>
      <c r="F60" s="1">
        <f t="shared" si="10"/>
        <v>2423.8625028100005</v>
      </c>
      <c r="G60" s="6">
        <v>1673.9266532099998</v>
      </c>
      <c r="H60" s="6">
        <v>1139.08019838</v>
      </c>
      <c r="I60" s="14">
        <v>1333.6924195499998</v>
      </c>
      <c r="J60" s="1">
        <f t="shared" si="11"/>
        <v>4146.69927114</v>
      </c>
      <c r="K60" s="4">
        <v>1015.7291479699998</v>
      </c>
      <c r="L60" s="6">
        <v>516.6977659300001</v>
      </c>
      <c r="M60" s="6">
        <v>863.6537357799999</v>
      </c>
      <c r="N60" s="1">
        <f t="shared" si="12"/>
        <v>2396.0806496799996</v>
      </c>
      <c r="O60" s="6">
        <v>299.25654847999994</v>
      </c>
      <c r="P60" s="6">
        <v>231.26218077999997</v>
      </c>
      <c r="Q60" s="6">
        <v>258.66331183</v>
      </c>
      <c r="R60" s="1">
        <f t="shared" si="9"/>
        <v>789.1820410899999</v>
      </c>
      <c r="U60" s="49"/>
    </row>
    <row r="61" spans="1:21" ht="12.75">
      <c r="A61" s="5" t="s">
        <v>26</v>
      </c>
      <c r="B61" s="5" t="s">
        <v>26</v>
      </c>
      <c r="C61" s="6">
        <v>4274.40761486</v>
      </c>
      <c r="D61" s="4">
        <v>5649.0889333899995</v>
      </c>
      <c r="E61" s="6">
        <v>6733.047352150001</v>
      </c>
      <c r="F61" s="1">
        <f t="shared" si="10"/>
        <v>16656.5439004</v>
      </c>
      <c r="G61" s="6">
        <v>5325.522706000001</v>
      </c>
      <c r="H61" s="6">
        <v>5438.674812470001</v>
      </c>
      <c r="I61" s="14">
        <v>5839.89985806</v>
      </c>
      <c r="J61" s="1">
        <f t="shared" si="11"/>
        <v>16604.09737653</v>
      </c>
      <c r="K61" s="4">
        <v>5135.581836090001</v>
      </c>
      <c r="L61" s="6">
        <v>4188.86704585</v>
      </c>
      <c r="M61" s="6">
        <v>5122.209931400001</v>
      </c>
      <c r="N61" s="1">
        <f t="shared" si="12"/>
        <v>14446.658813340002</v>
      </c>
      <c r="O61" s="6">
        <v>5134.148395980002</v>
      </c>
      <c r="P61" s="6">
        <v>5485.94343056</v>
      </c>
      <c r="Q61" s="6">
        <v>5764.740475169998</v>
      </c>
      <c r="R61" s="1">
        <f t="shared" si="9"/>
        <v>16384.832301709997</v>
      </c>
      <c r="U61" s="49"/>
    </row>
    <row r="62" spans="1:21" ht="12.75">
      <c r="A62" s="5" t="s">
        <v>27</v>
      </c>
      <c r="B62" s="5" t="s">
        <v>27</v>
      </c>
      <c r="C62" s="6">
        <v>399.37470127</v>
      </c>
      <c r="D62" s="4">
        <v>443.99329093</v>
      </c>
      <c r="E62" s="6">
        <v>628.23344293</v>
      </c>
      <c r="F62" s="1">
        <f t="shared" si="10"/>
        <v>1471.60143513</v>
      </c>
      <c r="G62" s="6">
        <v>457.14368845000007</v>
      </c>
      <c r="H62" s="6">
        <v>571.8250843299999</v>
      </c>
      <c r="I62" s="14">
        <v>431.57993493999993</v>
      </c>
      <c r="J62" s="1">
        <f t="shared" si="11"/>
        <v>1460.5487077199998</v>
      </c>
      <c r="K62" s="4">
        <v>329.1285024</v>
      </c>
      <c r="L62" s="6">
        <v>305.21179384</v>
      </c>
      <c r="M62" s="6">
        <v>334.76300869</v>
      </c>
      <c r="N62" s="1">
        <f t="shared" si="12"/>
        <v>969.10330493</v>
      </c>
      <c r="O62" s="6">
        <v>328.79433495</v>
      </c>
      <c r="P62" s="6">
        <v>277.8196763399999</v>
      </c>
      <c r="Q62" s="6">
        <v>238.83919544</v>
      </c>
      <c r="R62" s="1">
        <f t="shared" si="9"/>
        <v>845.4532067299999</v>
      </c>
      <c r="U62" s="49"/>
    </row>
    <row r="63" spans="1:21" ht="12.75">
      <c r="A63" s="5" t="s">
        <v>28</v>
      </c>
      <c r="B63" s="5" t="s">
        <v>28</v>
      </c>
      <c r="C63" s="6">
        <v>1553.2433582200001</v>
      </c>
      <c r="D63" s="4">
        <v>1600.5166629300002</v>
      </c>
      <c r="E63" s="6">
        <v>1676.7477288599998</v>
      </c>
      <c r="F63" s="1">
        <f t="shared" si="10"/>
        <v>4830.50775001</v>
      </c>
      <c r="G63" s="6">
        <v>1600.7355639300001</v>
      </c>
      <c r="H63" s="6">
        <v>1403.7885265099999</v>
      </c>
      <c r="I63" s="14">
        <v>1688.8396975900002</v>
      </c>
      <c r="J63" s="1">
        <f t="shared" si="11"/>
        <v>4693.36378803</v>
      </c>
      <c r="K63" s="4">
        <v>1523.8994552800002</v>
      </c>
      <c r="L63" s="6">
        <v>1702.9895451300001</v>
      </c>
      <c r="M63" s="6">
        <v>1774.2732411800002</v>
      </c>
      <c r="N63" s="1">
        <f t="shared" si="12"/>
        <v>5001.16224159</v>
      </c>
      <c r="O63" s="6">
        <v>1555.27151847</v>
      </c>
      <c r="P63" s="6">
        <v>1127.81994028</v>
      </c>
      <c r="Q63" s="6">
        <v>1330.2516549000002</v>
      </c>
      <c r="R63" s="1">
        <f t="shared" si="9"/>
        <v>4013.3431136500003</v>
      </c>
      <c r="U63" s="49"/>
    </row>
    <row r="64" spans="1:21" ht="12.75">
      <c r="A64" s="5" t="s">
        <v>29</v>
      </c>
      <c r="B64" s="5" t="s">
        <v>29</v>
      </c>
      <c r="C64" s="6">
        <v>136.38787919</v>
      </c>
      <c r="D64" s="4">
        <v>232.79769125</v>
      </c>
      <c r="E64" s="6">
        <v>385.86466283000004</v>
      </c>
      <c r="F64" s="1">
        <f t="shared" si="10"/>
        <v>755.05023327</v>
      </c>
      <c r="G64" s="6">
        <v>224.95214896999994</v>
      </c>
      <c r="H64" s="6">
        <v>226.44285420000003</v>
      </c>
      <c r="I64" s="14">
        <v>248.92102963999997</v>
      </c>
      <c r="J64" s="1">
        <f t="shared" si="11"/>
        <v>700.31603281</v>
      </c>
      <c r="K64" s="4">
        <v>126.640216</v>
      </c>
      <c r="L64" s="6">
        <v>120.08764393000001</v>
      </c>
      <c r="M64" s="6">
        <v>151.6736628</v>
      </c>
      <c r="N64" s="1">
        <f t="shared" si="12"/>
        <v>398.40152273</v>
      </c>
      <c r="O64" s="6">
        <v>105.76842109</v>
      </c>
      <c r="P64" s="6">
        <v>100.84455447</v>
      </c>
      <c r="Q64" s="6">
        <v>119.86534285999997</v>
      </c>
      <c r="R64" s="1">
        <f t="shared" si="9"/>
        <v>326.47831841999994</v>
      </c>
      <c r="U64" s="49"/>
    </row>
    <row r="65" spans="1:21" ht="12.75">
      <c r="A65" s="5" t="s">
        <v>30</v>
      </c>
      <c r="B65" s="5" t="s">
        <v>30</v>
      </c>
      <c r="C65" s="6">
        <v>609.7031723200001</v>
      </c>
      <c r="D65" s="4">
        <v>1221.00397589</v>
      </c>
      <c r="E65" s="6">
        <v>833.90752154</v>
      </c>
      <c r="F65" s="1">
        <f t="shared" si="10"/>
        <v>2664.61466975</v>
      </c>
      <c r="G65" s="6">
        <v>1216.82697924</v>
      </c>
      <c r="H65" s="6">
        <v>479.78622153</v>
      </c>
      <c r="I65" s="14">
        <v>635.6519076699999</v>
      </c>
      <c r="J65" s="1">
        <f t="shared" si="11"/>
        <v>2332.2651084399995</v>
      </c>
      <c r="K65" s="4">
        <v>733.1142948200002</v>
      </c>
      <c r="L65" s="6">
        <v>443.51133482000006</v>
      </c>
      <c r="M65" s="6">
        <v>725.31031604</v>
      </c>
      <c r="N65" s="1">
        <f t="shared" si="12"/>
        <v>1901.9359456800003</v>
      </c>
      <c r="O65" s="6">
        <v>435.3038685100001</v>
      </c>
      <c r="P65" s="6">
        <v>343.09896692</v>
      </c>
      <c r="Q65" s="6">
        <v>341.57556315000005</v>
      </c>
      <c r="R65" s="1">
        <f t="shared" si="9"/>
        <v>1119.9783985800002</v>
      </c>
      <c r="U65" s="49"/>
    </row>
    <row r="66" spans="1:21" ht="12.75">
      <c r="A66" s="5" t="s">
        <v>31</v>
      </c>
      <c r="B66" s="5" t="s">
        <v>31</v>
      </c>
      <c r="C66" s="6">
        <v>8484.80904214</v>
      </c>
      <c r="D66" s="4">
        <v>2157.6573735300003</v>
      </c>
      <c r="E66" s="6">
        <v>2160.22708034</v>
      </c>
      <c r="F66" s="1">
        <f t="shared" si="10"/>
        <v>12802.69349601</v>
      </c>
      <c r="G66" s="6">
        <v>1911.0693311</v>
      </c>
      <c r="H66" s="6">
        <v>1896.54782056</v>
      </c>
      <c r="I66" s="14">
        <v>1822.0668853099999</v>
      </c>
      <c r="J66" s="1">
        <f t="shared" si="11"/>
        <v>5629.684036969999</v>
      </c>
      <c r="K66" s="4">
        <v>1428.76869574</v>
      </c>
      <c r="L66" s="6">
        <v>1860.45194384</v>
      </c>
      <c r="M66" s="6">
        <v>1556.97139309</v>
      </c>
      <c r="N66" s="1">
        <f t="shared" si="12"/>
        <v>4846.19203267</v>
      </c>
      <c r="O66" s="6">
        <v>1211.4399643</v>
      </c>
      <c r="P66" s="6">
        <v>1214.73349475</v>
      </c>
      <c r="Q66" s="6">
        <v>1704.9787410899999</v>
      </c>
      <c r="R66" s="1">
        <f t="shared" si="9"/>
        <v>4131.15220014</v>
      </c>
      <c r="U66" s="49"/>
    </row>
    <row r="67" spans="1:21" ht="12.75">
      <c r="A67" s="5" t="s">
        <v>32</v>
      </c>
      <c r="B67" s="5" t="s">
        <v>32</v>
      </c>
      <c r="C67" s="6">
        <v>321.01803962</v>
      </c>
      <c r="D67" s="4">
        <v>522.28336159</v>
      </c>
      <c r="E67" s="6">
        <v>1049.3700715100001</v>
      </c>
      <c r="F67" s="1">
        <f t="shared" si="10"/>
        <v>1892.67147272</v>
      </c>
      <c r="G67" s="6">
        <v>609.87069008</v>
      </c>
      <c r="H67" s="6">
        <v>462.75295537999995</v>
      </c>
      <c r="I67" s="14">
        <v>624.9192106900001</v>
      </c>
      <c r="J67" s="1">
        <f t="shared" si="11"/>
        <v>1697.5428561500003</v>
      </c>
      <c r="K67" s="4">
        <v>600.8809529100001</v>
      </c>
      <c r="L67" s="6">
        <v>380.3840648099999</v>
      </c>
      <c r="M67" s="6">
        <v>503.80618027</v>
      </c>
      <c r="N67" s="1">
        <f t="shared" si="12"/>
        <v>1485.0711979900002</v>
      </c>
      <c r="O67" s="6">
        <v>624.41314629</v>
      </c>
      <c r="P67" s="6">
        <v>526.69933598</v>
      </c>
      <c r="Q67" s="6">
        <v>523.66383394</v>
      </c>
      <c r="R67" s="1">
        <f t="shared" si="9"/>
        <v>1674.77631621</v>
      </c>
      <c r="U67" s="49"/>
    </row>
    <row r="68" spans="1:21" ht="12.75">
      <c r="A68" s="5" t="s">
        <v>33</v>
      </c>
      <c r="B68" s="5" t="s">
        <v>33</v>
      </c>
      <c r="C68" s="6">
        <v>300.13092136999995</v>
      </c>
      <c r="D68" s="4">
        <v>1009.2858148</v>
      </c>
      <c r="E68" s="6">
        <v>1131.1251047399999</v>
      </c>
      <c r="F68" s="1">
        <f t="shared" si="10"/>
        <v>2440.54184091</v>
      </c>
      <c r="G68" s="6">
        <v>777.5940169800001</v>
      </c>
      <c r="H68" s="6">
        <v>1003.66309364</v>
      </c>
      <c r="I68" s="14">
        <v>655.67426814</v>
      </c>
      <c r="J68" s="1">
        <f t="shared" si="11"/>
        <v>2436.9313787600004</v>
      </c>
      <c r="K68" s="4">
        <v>857.1028252399999</v>
      </c>
      <c r="L68" s="6">
        <v>643.3213834500001</v>
      </c>
      <c r="M68" s="6">
        <v>3100.9000875400006</v>
      </c>
      <c r="N68" s="1">
        <f t="shared" si="12"/>
        <v>4601.324296230001</v>
      </c>
      <c r="O68" s="6">
        <v>711.8493139599999</v>
      </c>
      <c r="P68" s="6">
        <v>648.61502509</v>
      </c>
      <c r="Q68" s="6">
        <v>526.15209725</v>
      </c>
      <c r="R68" s="1">
        <f t="shared" si="9"/>
        <v>1886.6164363</v>
      </c>
      <c r="U68" s="49"/>
    </row>
    <row r="69" spans="1:21" ht="12.75">
      <c r="A69" s="5" t="s">
        <v>226</v>
      </c>
      <c r="B69" s="5" t="s">
        <v>226</v>
      </c>
      <c r="C69" s="6">
        <v>3404.7431904900004</v>
      </c>
      <c r="D69" s="4">
        <v>4770.76935399</v>
      </c>
      <c r="E69" s="6">
        <v>7493.3324521099985</v>
      </c>
      <c r="F69" s="1">
        <f t="shared" si="10"/>
        <v>15668.84499659</v>
      </c>
      <c r="G69" s="6">
        <v>4716.250930869999</v>
      </c>
      <c r="H69" s="6">
        <v>5022.827992030001</v>
      </c>
      <c r="I69" s="14">
        <v>4600.451029240001</v>
      </c>
      <c r="J69" s="1">
        <f>SUM(G69:I69)</f>
        <v>14339.529952140001</v>
      </c>
      <c r="K69" s="4">
        <v>3498.04188423</v>
      </c>
      <c r="L69" s="6">
        <v>3550.31054346</v>
      </c>
      <c r="M69" s="6">
        <v>3810.5429573200004</v>
      </c>
      <c r="N69" s="1">
        <f t="shared" si="12"/>
        <v>10858.89538501</v>
      </c>
      <c r="O69" s="6">
        <v>3583.6938999900012</v>
      </c>
      <c r="P69" s="6">
        <v>3534.65862311</v>
      </c>
      <c r="Q69" s="6">
        <v>3203.2940980000003</v>
      </c>
      <c r="R69" s="1">
        <f t="shared" si="9"/>
        <v>10321.6466211</v>
      </c>
      <c r="U69" s="49"/>
    </row>
    <row r="70" spans="1:21" ht="12.75">
      <c r="A70" s="5" t="s">
        <v>228</v>
      </c>
      <c r="B70" s="5" t="s">
        <v>228</v>
      </c>
      <c r="C70" s="6">
        <v>530.6439563799996</v>
      </c>
      <c r="D70" s="4">
        <v>857.5150461500002</v>
      </c>
      <c r="E70" s="6">
        <v>1170.3027759499998</v>
      </c>
      <c r="F70" s="1">
        <f t="shared" si="10"/>
        <v>2558.4617784799993</v>
      </c>
      <c r="G70" s="6">
        <v>944.63066942</v>
      </c>
      <c r="H70" s="6">
        <v>1135.1592993800004</v>
      </c>
      <c r="I70" s="14">
        <v>990.6528082399998</v>
      </c>
      <c r="J70" s="1">
        <f t="shared" si="11"/>
        <v>3070.4427770400007</v>
      </c>
      <c r="K70" s="4">
        <v>1021.8340824100001</v>
      </c>
      <c r="L70" s="6">
        <v>1016.7003013299998</v>
      </c>
      <c r="M70" s="6">
        <v>989.1402583700001</v>
      </c>
      <c r="N70" s="1">
        <f t="shared" si="12"/>
        <v>3027.6746421099997</v>
      </c>
      <c r="O70" s="6">
        <v>595.73986006</v>
      </c>
      <c r="P70" s="6">
        <v>779.50273192</v>
      </c>
      <c r="Q70" s="6">
        <v>1049.25876112</v>
      </c>
      <c r="R70" s="1">
        <f t="shared" si="9"/>
        <v>2424.5013530999995</v>
      </c>
      <c r="U70" s="49"/>
    </row>
    <row r="71" spans="1:21" ht="12.75">
      <c r="A71" s="5" t="s">
        <v>227</v>
      </c>
      <c r="B71" s="5" t="s">
        <v>227</v>
      </c>
      <c r="C71" s="6">
        <v>240.44712210999998</v>
      </c>
      <c r="D71" s="4">
        <v>815.2017966000001</v>
      </c>
      <c r="E71" s="6">
        <v>773.685627</v>
      </c>
      <c r="F71" s="1">
        <f t="shared" si="10"/>
        <v>1829.33454571</v>
      </c>
      <c r="G71" s="6">
        <v>519.2891806</v>
      </c>
      <c r="H71" s="6">
        <v>535.0247971599999</v>
      </c>
      <c r="I71" s="14">
        <v>409.33022244</v>
      </c>
      <c r="J71" s="1">
        <f t="shared" si="11"/>
        <v>1463.6442002</v>
      </c>
      <c r="K71" s="4">
        <v>482.00190230000004</v>
      </c>
      <c r="L71" s="6">
        <v>573.5266868799999</v>
      </c>
      <c r="M71" s="6">
        <v>445.68065095</v>
      </c>
      <c r="N71" s="1">
        <f t="shared" si="12"/>
        <v>1501.20924013</v>
      </c>
      <c r="O71" s="6">
        <v>437.38101191</v>
      </c>
      <c r="P71" s="6">
        <v>365.13559670999996</v>
      </c>
      <c r="Q71" s="6">
        <v>357.77772158</v>
      </c>
      <c r="R71" s="1">
        <f t="shared" si="9"/>
        <v>1160.2943301999999</v>
      </c>
      <c r="U71" s="49"/>
    </row>
    <row r="72" spans="1:21" ht="12.75">
      <c r="A72" s="5" t="s">
        <v>229</v>
      </c>
      <c r="B72" s="5" t="s">
        <v>229</v>
      </c>
      <c r="C72" s="6">
        <v>94.78049883999999</v>
      </c>
      <c r="D72" s="4">
        <v>133.24467386</v>
      </c>
      <c r="E72" s="6">
        <v>159.64720582</v>
      </c>
      <c r="F72" s="1">
        <f t="shared" si="10"/>
        <v>387.67237852</v>
      </c>
      <c r="G72" s="6">
        <v>119.69997631999999</v>
      </c>
      <c r="H72" s="6">
        <v>91.09265726</v>
      </c>
      <c r="I72" s="14">
        <v>104.21401485</v>
      </c>
      <c r="J72" s="1">
        <f t="shared" si="11"/>
        <v>315.00664843</v>
      </c>
      <c r="K72" s="4">
        <v>86.54272755999999</v>
      </c>
      <c r="L72" s="6">
        <v>104.06825715</v>
      </c>
      <c r="M72" s="6">
        <v>102.79793325</v>
      </c>
      <c r="N72" s="1">
        <f t="shared" si="12"/>
        <v>293.40891795999994</v>
      </c>
      <c r="O72" s="6">
        <v>118.79710462999999</v>
      </c>
      <c r="P72" s="6">
        <v>149.44630422999998</v>
      </c>
      <c r="Q72" s="6">
        <v>93.48930908</v>
      </c>
      <c r="R72" s="1">
        <f t="shared" si="9"/>
        <v>361.73271794</v>
      </c>
      <c r="U72" s="49"/>
    </row>
    <row r="73" spans="1:21" ht="12.75">
      <c r="A73" s="5" t="s">
        <v>230</v>
      </c>
      <c r="B73" s="5" t="s">
        <v>230</v>
      </c>
      <c r="C73" s="6">
        <v>874.53893163</v>
      </c>
      <c r="D73" s="4">
        <v>1080.90882302</v>
      </c>
      <c r="E73" s="6">
        <v>933.07204237</v>
      </c>
      <c r="F73" s="1">
        <f t="shared" si="10"/>
        <v>2888.5197970199997</v>
      </c>
      <c r="G73" s="6">
        <v>1379.52458462</v>
      </c>
      <c r="H73" s="6">
        <v>982.22567237</v>
      </c>
      <c r="I73" s="14">
        <v>576.6900155300001</v>
      </c>
      <c r="J73" s="1">
        <f t="shared" si="11"/>
        <v>2938.44027252</v>
      </c>
      <c r="K73" s="4">
        <v>655.5845114999998</v>
      </c>
      <c r="L73" s="6">
        <v>429.68922282999995</v>
      </c>
      <c r="M73" s="6">
        <v>321.07140262</v>
      </c>
      <c r="N73" s="1">
        <f t="shared" si="12"/>
        <v>1406.3451369499999</v>
      </c>
      <c r="O73" s="6">
        <v>288.53499041000003</v>
      </c>
      <c r="P73" s="6">
        <v>518.11676401</v>
      </c>
      <c r="Q73" s="6">
        <v>512.14700808</v>
      </c>
      <c r="R73" s="1">
        <f t="shared" si="9"/>
        <v>1318.7987625</v>
      </c>
      <c r="U73" s="49"/>
    </row>
    <row r="74" spans="1:21" ht="12.75">
      <c r="A74" s="5" t="s">
        <v>232</v>
      </c>
      <c r="B74" s="5" t="s">
        <v>232</v>
      </c>
      <c r="C74" s="6">
        <v>71.33678729</v>
      </c>
      <c r="D74" s="4">
        <v>114.38152773</v>
      </c>
      <c r="E74" s="6">
        <v>155.7094016</v>
      </c>
      <c r="F74" s="1">
        <f t="shared" si="10"/>
        <v>341.42771662</v>
      </c>
      <c r="G74" s="6">
        <v>138.71223603</v>
      </c>
      <c r="H74" s="6">
        <v>114.28531886999998</v>
      </c>
      <c r="I74" s="14">
        <v>800.8970435399999</v>
      </c>
      <c r="J74" s="1">
        <f t="shared" si="11"/>
        <v>1053.89459844</v>
      </c>
      <c r="K74" s="4">
        <v>248.3369005</v>
      </c>
      <c r="L74" s="6">
        <v>141.22624899999997</v>
      </c>
      <c r="M74" s="6">
        <v>171.46485908000002</v>
      </c>
      <c r="N74" s="1">
        <f t="shared" si="12"/>
        <v>561.02800858</v>
      </c>
      <c r="O74" s="6">
        <v>139.16496442999997</v>
      </c>
      <c r="P74" s="6">
        <v>102.32222716000001</v>
      </c>
      <c r="Q74" s="6">
        <v>144.94807266</v>
      </c>
      <c r="R74" s="1">
        <f t="shared" si="9"/>
        <v>386.43526425</v>
      </c>
      <c r="U74" s="49"/>
    </row>
    <row r="75" spans="1:21" ht="12.75">
      <c r="A75" s="5" t="s">
        <v>231</v>
      </c>
      <c r="B75" s="5" t="s">
        <v>231</v>
      </c>
      <c r="C75" s="6">
        <v>342.97701839</v>
      </c>
      <c r="D75" s="4">
        <v>474.74647082999996</v>
      </c>
      <c r="E75" s="6">
        <v>655.80988406</v>
      </c>
      <c r="F75" s="1">
        <f t="shared" si="10"/>
        <v>1473.53337328</v>
      </c>
      <c r="G75" s="6">
        <v>542.82488829</v>
      </c>
      <c r="H75" s="6">
        <v>596.81291066</v>
      </c>
      <c r="I75" s="14">
        <v>716.4445568299999</v>
      </c>
      <c r="J75" s="1">
        <f t="shared" si="11"/>
        <v>1856.08235578</v>
      </c>
      <c r="K75" s="4">
        <v>897.91479741</v>
      </c>
      <c r="L75" s="6">
        <v>852.80859081</v>
      </c>
      <c r="M75" s="6">
        <v>986.18622597</v>
      </c>
      <c r="N75" s="1">
        <f t="shared" si="12"/>
        <v>2736.90961419</v>
      </c>
      <c r="O75" s="6">
        <v>814.6633403200001</v>
      </c>
      <c r="P75" s="6">
        <v>1015.24373387</v>
      </c>
      <c r="Q75" s="6">
        <v>807.9800715499999</v>
      </c>
      <c r="R75" s="1">
        <f t="shared" si="9"/>
        <v>2637.88714574</v>
      </c>
      <c r="U75" s="49"/>
    </row>
    <row r="76" spans="1:21" ht="12.75">
      <c r="A76" s="3" t="s">
        <v>243</v>
      </c>
      <c r="B76" s="2" t="s">
        <v>252</v>
      </c>
      <c r="C76" s="3">
        <f aca="true" t="shared" si="13" ref="C76:R76">SUM(C46:C75)</f>
        <v>98192.40622415498</v>
      </c>
      <c r="D76" s="3">
        <f>SUM(D46:D75)</f>
        <v>116976.69021278003</v>
      </c>
      <c r="E76" s="3">
        <f t="shared" si="13"/>
        <v>139807.12036740585</v>
      </c>
      <c r="F76" s="3">
        <f t="shared" si="13"/>
        <v>354976.2168043408</v>
      </c>
      <c r="G76" s="3">
        <f t="shared" si="13"/>
        <v>113119.02236467997</v>
      </c>
      <c r="H76" s="3">
        <f t="shared" si="13"/>
        <v>118809.58261753002</v>
      </c>
      <c r="I76" s="3">
        <f t="shared" si="13"/>
        <v>102933.69000972003</v>
      </c>
      <c r="J76" s="3">
        <f t="shared" si="13"/>
        <v>334862.2949919301</v>
      </c>
      <c r="K76" s="3">
        <f t="shared" si="13"/>
        <v>103493.44090404997</v>
      </c>
      <c r="L76" s="3">
        <f t="shared" si="13"/>
        <v>91536.10452688401</v>
      </c>
      <c r="M76" s="3">
        <f t="shared" si="13"/>
        <v>107357.210998211</v>
      </c>
      <c r="N76" s="3">
        <f t="shared" si="13"/>
        <v>302386.756429145</v>
      </c>
      <c r="O76" s="3">
        <f t="shared" si="13"/>
        <v>90027.93959924999</v>
      </c>
      <c r="P76" s="3">
        <f t="shared" si="13"/>
        <v>84063.33346135655</v>
      </c>
      <c r="Q76" s="3">
        <f t="shared" si="13"/>
        <v>88116.69264781261</v>
      </c>
      <c r="R76" s="3">
        <f t="shared" si="13"/>
        <v>262207.9657084192</v>
      </c>
      <c r="U76" s="49"/>
    </row>
    <row r="77" spans="1:18" ht="12.75">
      <c r="A77" s="5" t="s">
        <v>65</v>
      </c>
      <c r="B77" s="5" t="s">
        <v>380</v>
      </c>
      <c r="C77" s="6"/>
      <c r="D77" s="74"/>
      <c r="E77" s="6"/>
      <c r="F77" s="1">
        <f t="shared" si="10"/>
        <v>0</v>
      </c>
      <c r="G77" s="14">
        <v>32863.457227104096</v>
      </c>
      <c r="H77" s="14">
        <v>607.8997638200001</v>
      </c>
      <c r="I77" s="14"/>
      <c r="J77" s="1">
        <f>SUM(G77:I77)</f>
        <v>33471.3569909241</v>
      </c>
      <c r="K77" s="4">
        <v>3386.0539136799994</v>
      </c>
      <c r="L77" s="6">
        <v>6174.16357723</v>
      </c>
      <c r="M77" s="6">
        <v>1359.60081702</v>
      </c>
      <c r="N77" s="1">
        <f>SUM(K77:M77)</f>
        <v>10919.81830793</v>
      </c>
      <c r="O77" s="6">
        <v>7269.894158789999</v>
      </c>
      <c r="P77" s="6">
        <v>2875.91962484</v>
      </c>
      <c r="Q77" s="6">
        <v>2875.91962484</v>
      </c>
      <c r="R77" s="1">
        <f>SUM(O77:Q77)</f>
        <v>13021.73340847</v>
      </c>
    </row>
    <row r="78" spans="1:18" ht="12.75">
      <c r="A78" s="5" t="s">
        <v>212</v>
      </c>
      <c r="B78" s="5" t="s">
        <v>381</v>
      </c>
      <c r="C78" s="6"/>
      <c r="D78" s="6"/>
      <c r="E78" s="6"/>
      <c r="F78" s="1">
        <f t="shared" si="10"/>
        <v>0</v>
      </c>
      <c r="G78" s="5"/>
      <c r="H78" s="5"/>
      <c r="I78" s="5"/>
      <c r="J78" s="1">
        <f>SUM(G78:I78)</f>
        <v>0</v>
      </c>
      <c r="K78" s="5"/>
      <c r="L78" s="5"/>
      <c r="M78" s="6"/>
      <c r="N78" s="1">
        <f>SUM(K78:M78)</f>
        <v>0</v>
      </c>
      <c r="O78" s="6"/>
      <c r="P78" s="6"/>
      <c r="Q78" s="6"/>
      <c r="R78" s="1">
        <f>SUM(O78:Q78)</f>
        <v>0</v>
      </c>
    </row>
    <row r="79" spans="1:18" ht="12.75">
      <c r="A79" s="5" t="s">
        <v>200</v>
      </c>
      <c r="B79" s="5" t="s">
        <v>382</v>
      </c>
      <c r="C79" s="6"/>
      <c r="D79" s="6"/>
      <c r="E79" s="6"/>
      <c r="F79" s="1">
        <f t="shared" si="10"/>
        <v>0</v>
      </c>
      <c r="G79" s="5"/>
      <c r="H79" s="5"/>
      <c r="I79" s="5"/>
      <c r="J79" s="1">
        <f>SUM(G79:I79)</f>
        <v>0</v>
      </c>
      <c r="K79" s="6"/>
      <c r="L79" s="5"/>
      <c r="M79" s="5"/>
      <c r="N79" s="1">
        <f>SUM(K79:M79)</f>
        <v>0</v>
      </c>
      <c r="O79" s="5"/>
      <c r="P79" s="5"/>
      <c r="Q79" s="5"/>
      <c r="R79" s="1">
        <f>SUM(O79:Q79)</f>
        <v>0</v>
      </c>
    </row>
    <row r="80" spans="1:18" ht="12.75">
      <c r="A80" s="5" t="s">
        <v>71</v>
      </c>
      <c r="B80" s="5" t="s">
        <v>253</v>
      </c>
      <c r="C80" s="6"/>
      <c r="D80" s="6"/>
      <c r="E80" s="6">
        <v>0</v>
      </c>
      <c r="F80" s="1">
        <f t="shared" si="10"/>
        <v>0</v>
      </c>
      <c r="G80" s="5"/>
      <c r="H80" s="5"/>
      <c r="I80" s="5"/>
      <c r="J80" s="1">
        <f>SUM(G80:I80)</f>
        <v>0</v>
      </c>
      <c r="K80" s="5"/>
      <c r="L80" s="5"/>
      <c r="M80" s="5"/>
      <c r="N80" s="1">
        <f>SUM(K80:M80)</f>
        <v>0</v>
      </c>
      <c r="O80" s="5"/>
      <c r="P80" s="5"/>
      <c r="Q80" s="5"/>
      <c r="R80" s="1">
        <f>SUM(O80:Q80)</f>
        <v>0</v>
      </c>
    </row>
    <row r="81" spans="1:18" ht="12.75">
      <c r="A81" s="3" t="s">
        <v>242</v>
      </c>
      <c r="B81" s="2" t="s">
        <v>264</v>
      </c>
      <c r="C81" s="3">
        <f aca="true" t="shared" si="14" ref="C81:R81">C76-C77-C79+C80+C78</f>
        <v>98192.40622415498</v>
      </c>
      <c r="D81" s="3">
        <f t="shared" si="14"/>
        <v>116976.69021278003</v>
      </c>
      <c r="E81" s="3">
        <f t="shared" si="14"/>
        <v>139807.12036740585</v>
      </c>
      <c r="F81" s="3">
        <f t="shared" si="14"/>
        <v>354976.2168043408</v>
      </c>
      <c r="G81" s="3">
        <f t="shared" si="14"/>
        <v>80255.56513757588</v>
      </c>
      <c r="H81" s="3">
        <f t="shared" si="14"/>
        <v>118201.68285371002</v>
      </c>
      <c r="I81" s="3">
        <f t="shared" si="14"/>
        <v>102933.69000972003</v>
      </c>
      <c r="J81" s="3">
        <f t="shared" si="14"/>
        <v>301390.93800100597</v>
      </c>
      <c r="K81" s="3">
        <f t="shared" si="14"/>
        <v>100107.38699036998</v>
      </c>
      <c r="L81" s="3">
        <f t="shared" si="14"/>
        <v>85361.940949654</v>
      </c>
      <c r="M81" s="3">
        <f t="shared" si="14"/>
        <v>105997.610181191</v>
      </c>
      <c r="N81" s="3">
        <f t="shared" si="14"/>
        <v>291466.938121215</v>
      </c>
      <c r="O81" s="3">
        <f t="shared" si="14"/>
        <v>82758.04544045999</v>
      </c>
      <c r="P81" s="3">
        <f t="shared" si="14"/>
        <v>81187.41383651656</v>
      </c>
      <c r="Q81" s="3">
        <f t="shared" si="14"/>
        <v>85240.77302297261</v>
      </c>
      <c r="R81" s="3">
        <f t="shared" si="14"/>
        <v>249186.23229994922</v>
      </c>
    </row>
    <row r="82" spans="1:17" ht="14.25">
      <c r="A82" s="23" t="s">
        <v>56</v>
      </c>
      <c r="B82" s="23" t="s">
        <v>286</v>
      </c>
      <c r="C82" s="50"/>
      <c r="D82" s="50"/>
      <c r="E82" s="50"/>
      <c r="F82" s="50"/>
      <c r="H82" s="51"/>
      <c r="M82" s="50"/>
      <c r="O82" s="50"/>
      <c r="P82" s="50"/>
      <c r="Q82" s="50"/>
    </row>
    <row r="83" spans="1:17" ht="12.75">
      <c r="A83" s="39"/>
      <c r="B83" s="39"/>
      <c r="I83" s="51"/>
      <c r="L83" s="49"/>
      <c r="M83" s="49"/>
      <c r="O83" s="49"/>
      <c r="P83" s="49"/>
      <c r="Q83" s="49"/>
    </row>
    <row r="84" spans="1:6" ht="15.75">
      <c r="A84" s="98" t="s">
        <v>503</v>
      </c>
      <c r="B84" s="17" t="s">
        <v>469</v>
      </c>
      <c r="C84" s="79" t="s">
        <v>486</v>
      </c>
      <c r="D84" s="79"/>
      <c r="E84" s="79"/>
      <c r="F84" s="79"/>
    </row>
    <row r="85" spans="1:18" ht="12.75">
      <c r="A85" s="113" t="s">
        <v>485</v>
      </c>
      <c r="B85" s="113" t="s">
        <v>484</v>
      </c>
      <c r="C85" s="107" t="str">
        <f>C2</f>
        <v>1st Quarter 2020/21</v>
      </c>
      <c r="D85" s="107"/>
      <c r="E85" s="107"/>
      <c r="F85" s="107"/>
      <c r="G85" s="107" t="str">
        <f>G2</f>
        <v>2nd Quarter 2020/21</v>
      </c>
      <c r="H85" s="107"/>
      <c r="I85" s="107"/>
      <c r="J85" s="107"/>
      <c r="K85" s="103" t="str">
        <f>K2</f>
        <v>3rd Quarter 2020/21</v>
      </c>
      <c r="L85" s="104"/>
      <c r="M85" s="104"/>
      <c r="N85" s="105"/>
      <c r="O85" s="103" t="str">
        <f aca="true" t="shared" si="15" ref="O85:Q86">O2</f>
        <v>4th Quarter 2020/21</v>
      </c>
      <c r="P85" s="104" t="str">
        <f t="shared" si="15"/>
        <v>4th Quarter 2015/16</v>
      </c>
      <c r="Q85" s="104" t="str">
        <f t="shared" si="15"/>
        <v>4th Quarter 2015/16</v>
      </c>
      <c r="R85" s="105"/>
    </row>
    <row r="86" spans="1:18" ht="12.75">
      <c r="A86" s="111"/>
      <c r="B86" s="113"/>
      <c r="C86" s="80" t="str">
        <f>'Departmental data 20-21'!C4</f>
        <v>July</v>
      </c>
      <c r="D86" s="80" t="str">
        <f>'Departmental data 20-21'!D4</f>
        <v>August</v>
      </c>
      <c r="E86" s="80" t="str">
        <f>'Departmental data 20-21'!E4</f>
        <v>September</v>
      </c>
      <c r="F86" s="80" t="str">
        <f>'Departmental data 20-21'!F4</f>
        <v>Total</v>
      </c>
      <c r="G86" s="80" t="str">
        <f>'Departmental data 20-21'!G4</f>
        <v>October</v>
      </c>
      <c r="H86" s="80" t="str">
        <f>'Departmental data 20-21'!H4</f>
        <v>November</v>
      </c>
      <c r="I86" s="80" t="str">
        <f>'Departmental data 20-21'!I4</f>
        <v>December</v>
      </c>
      <c r="J86" s="80" t="str">
        <f>'Departmental data 20-21'!J4</f>
        <v>Total</v>
      </c>
      <c r="K86" s="80" t="str">
        <f>'Departmental data 20-21'!K4</f>
        <v>January</v>
      </c>
      <c r="L86" s="80" t="str">
        <f>'Departmental data 20-21'!L4</f>
        <v>February</v>
      </c>
      <c r="M86" s="80" t="str">
        <f>'Departmental data 20-21'!M4</f>
        <v>March</v>
      </c>
      <c r="N86" s="80" t="str">
        <f>'Departmental data 20-21'!N4</f>
        <v>Total</v>
      </c>
      <c r="O86" s="9" t="str">
        <f t="shared" si="15"/>
        <v>April</v>
      </c>
      <c r="P86" s="9" t="str">
        <f t="shared" si="15"/>
        <v>May</v>
      </c>
      <c r="Q86" s="9" t="str">
        <f t="shared" si="15"/>
        <v>June</v>
      </c>
      <c r="R86" s="9" t="s">
        <v>60</v>
      </c>
    </row>
    <row r="87" spans="1:21" ht="12.75">
      <c r="A87" s="5" t="s">
        <v>43</v>
      </c>
      <c r="B87" s="5" t="s">
        <v>43</v>
      </c>
      <c r="C87" s="60">
        <v>465487.11890591006</v>
      </c>
      <c r="D87" s="60">
        <v>578189.58124815</v>
      </c>
      <c r="E87" s="6">
        <v>588520.3296731999</v>
      </c>
      <c r="F87" s="1">
        <f>SUM(C87:E87)</f>
        <v>1632197.02982726</v>
      </c>
      <c r="G87" s="6">
        <v>529991.8291461</v>
      </c>
      <c r="H87" s="6">
        <v>545077.909718</v>
      </c>
      <c r="I87" s="14">
        <v>601125.8761420001</v>
      </c>
      <c r="J87" s="1">
        <f>SUM(G87:I87)</f>
        <v>1676195.6150061002</v>
      </c>
      <c r="K87" s="81">
        <v>494967.426104</v>
      </c>
      <c r="L87" s="6">
        <v>502307.639556</v>
      </c>
      <c r="M87" s="6">
        <v>529446.460689</v>
      </c>
      <c r="N87" s="1">
        <v>1526721.5263490002</v>
      </c>
      <c r="O87" s="6">
        <v>521006.36913037003</v>
      </c>
      <c r="P87" s="6">
        <v>578885.963111</v>
      </c>
      <c r="Q87" s="6">
        <v>650147.02775873</v>
      </c>
      <c r="R87" s="1">
        <f>SUM(O87:Q87)</f>
        <v>1750039.3600001</v>
      </c>
      <c r="U87" s="49"/>
    </row>
    <row r="88" spans="1:21" ht="12.75">
      <c r="A88" s="5" t="s">
        <v>44</v>
      </c>
      <c r="B88" s="5" t="s">
        <v>462</v>
      </c>
      <c r="C88" s="60">
        <v>17460.75018192</v>
      </c>
      <c r="D88" s="60">
        <v>14179.2652869953</v>
      </c>
      <c r="E88" s="6">
        <v>18332.286612099997</v>
      </c>
      <c r="F88" s="1">
        <f aca="true" t="shared" si="16" ref="F88:F119">SUM(C88:E88)</f>
        <v>49972.302081015296</v>
      </c>
      <c r="G88" s="6">
        <v>17514.71638273</v>
      </c>
      <c r="H88" s="6">
        <v>18752.872537</v>
      </c>
      <c r="I88" s="14">
        <v>18720.646725999995</v>
      </c>
      <c r="J88" s="1">
        <f aca="true" t="shared" si="17" ref="J88:J114">SUM(G88:I88)</f>
        <v>54988.23564572999</v>
      </c>
      <c r="K88" s="81">
        <v>15650.465565</v>
      </c>
      <c r="L88" s="6">
        <v>16180.275506</v>
      </c>
      <c r="M88" s="6">
        <v>21682.96592</v>
      </c>
      <c r="N88" s="1">
        <v>53513.706991</v>
      </c>
      <c r="O88" s="6">
        <v>13252.45121</v>
      </c>
      <c r="P88" s="6">
        <v>16200.619374999998</v>
      </c>
      <c r="Q88" s="6">
        <v>16129.5665150004</v>
      </c>
      <c r="R88" s="1">
        <f aca="true" t="shared" si="18" ref="R88:R114">SUM(O88:Q88)</f>
        <v>45582.6371000004</v>
      </c>
      <c r="U88" s="49"/>
    </row>
    <row r="89" spans="1:21" ht="12.75">
      <c r="A89" s="5" t="s">
        <v>14</v>
      </c>
      <c r="B89" s="5" t="s">
        <v>14</v>
      </c>
      <c r="C89" s="60">
        <v>5675.66677395</v>
      </c>
      <c r="D89" s="60">
        <v>5988.360629</v>
      </c>
      <c r="E89" s="6">
        <v>6118.230536</v>
      </c>
      <c r="F89" s="1">
        <f t="shared" si="16"/>
        <v>17782.25793895</v>
      </c>
      <c r="G89" s="6">
        <v>6430.66746735</v>
      </c>
      <c r="H89" s="6">
        <v>6384.0090610001</v>
      </c>
      <c r="I89" s="14">
        <v>6733.711771</v>
      </c>
      <c r="J89" s="1">
        <f t="shared" si="17"/>
        <v>19548.388299350103</v>
      </c>
      <c r="K89" s="81">
        <v>4172.4163055</v>
      </c>
      <c r="L89" s="6">
        <v>5648.8873195802</v>
      </c>
      <c r="M89" s="6">
        <v>8684.3743828184</v>
      </c>
      <c r="N89" s="1">
        <v>18505.678007898598</v>
      </c>
      <c r="O89" s="6">
        <v>7424.449574</v>
      </c>
      <c r="P89" s="6">
        <v>9094.2573529999</v>
      </c>
      <c r="Q89" s="6">
        <v>8994.660681999401</v>
      </c>
      <c r="R89" s="1">
        <f t="shared" si="18"/>
        <v>25513.367608999302</v>
      </c>
      <c r="U89" s="49"/>
    </row>
    <row r="90" spans="1:21" ht="12.75">
      <c r="A90" s="5" t="s">
        <v>15</v>
      </c>
      <c r="B90" s="5" t="s">
        <v>463</v>
      </c>
      <c r="C90" s="60">
        <v>1807.885728</v>
      </c>
      <c r="D90" s="60">
        <v>3366.283076</v>
      </c>
      <c r="E90" s="6">
        <v>3317.927661</v>
      </c>
      <c r="F90" s="1">
        <f t="shared" si="16"/>
        <v>8492.096465</v>
      </c>
      <c r="G90" s="6">
        <v>2874.657757</v>
      </c>
      <c r="H90" s="6">
        <v>371.56745</v>
      </c>
      <c r="I90" s="14">
        <v>1887.427809</v>
      </c>
      <c r="J90" s="1">
        <f t="shared" si="17"/>
        <v>5133.653016</v>
      </c>
      <c r="K90" s="81">
        <v>1794.117365</v>
      </c>
      <c r="L90" s="6">
        <v>1712.939651</v>
      </c>
      <c r="M90" s="6">
        <v>0</v>
      </c>
      <c r="N90" s="1">
        <v>3507.0570159999997</v>
      </c>
      <c r="O90" s="6">
        <v>2430.097459</v>
      </c>
      <c r="P90" s="6">
        <v>1984.124763</v>
      </c>
      <c r="Q90" s="6">
        <v>749.513857</v>
      </c>
      <c r="R90" s="1">
        <f t="shared" si="18"/>
        <v>5163.736079</v>
      </c>
      <c r="U90" s="49"/>
    </row>
    <row r="91" spans="1:21" ht="12.75">
      <c r="A91" s="5" t="s">
        <v>16</v>
      </c>
      <c r="B91" s="5" t="s">
        <v>16</v>
      </c>
      <c r="C91" s="60">
        <v>54.732394989999996</v>
      </c>
      <c r="D91" s="60">
        <v>27.61409101</v>
      </c>
      <c r="E91" s="6">
        <v>19.066507</v>
      </c>
      <c r="F91" s="1">
        <f t="shared" si="16"/>
        <v>101.412993</v>
      </c>
      <c r="G91" s="6">
        <v>24.443419</v>
      </c>
      <c r="H91" s="6">
        <v>39.90896</v>
      </c>
      <c r="I91" s="14">
        <v>44.911395</v>
      </c>
      <c r="J91" s="1">
        <f t="shared" si="17"/>
        <v>109.263774</v>
      </c>
      <c r="K91" s="81">
        <v>27.713843</v>
      </c>
      <c r="L91" s="6">
        <v>17.706645</v>
      </c>
      <c r="M91" s="6">
        <v>23.387716</v>
      </c>
      <c r="N91" s="1">
        <v>68.808204</v>
      </c>
      <c r="O91" s="6">
        <v>51.874139</v>
      </c>
      <c r="P91" s="6">
        <v>12.159605</v>
      </c>
      <c r="Q91" s="6">
        <v>44.946642</v>
      </c>
      <c r="R91" s="1">
        <f t="shared" si="18"/>
        <v>108.980386</v>
      </c>
      <c r="U91" s="49"/>
    </row>
    <row r="92" spans="1:21" ht="12.75">
      <c r="A92" s="5" t="s">
        <v>17</v>
      </c>
      <c r="B92" s="5" t="s">
        <v>17</v>
      </c>
      <c r="C92" s="60">
        <v>55.733148</v>
      </c>
      <c r="D92" s="60">
        <v>74.881922</v>
      </c>
      <c r="E92" s="6">
        <v>7.615963</v>
      </c>
      <c r="F92" s="1">
        <f t="shared" si="16"/>
        <v>138.231033</v>
      </c>
      <c r="G92" s="6">
        <v>43.141886</v>
      </c>
      <c r="H92" s="6">
        <v>1.327649</v>
      </c>
      <c r="I92" s="14">
        <v>44.619956</v>
      </c>
      <c r="J92" s="1">
        <f t="shared" si="17"/>
        <v>89.08949100000001</v>
      </c>
      <c r="K92" s="81">
        <v>6.159292</v>
      </c>
      <c r="L92" s="6">
        <v>17.82363</v>
      </c>
      <c r="M92" s="6">
        <v>33.373817</v>
      </c>
      <c r="N92" s="1">
        <v>57.356739000000005</v>
      </c>
      <c r="O92" s="6">
        <v>18.043243</v>
      </c>
      <c r="P92" s="6">
        <v>7.266217</v>
      </c>
      <c r="Q92" s="6">
        <v>35.676708700000006</v>
      </c>
      <c r="R92" s="1">
        <f t="shared" si="18"/>
        <v>60.98616870000001</v>
      </c>
      <c r="U92" s="49"/>
    </row>
    <row r="93" spans="1:21" ht="12.75">
      <c r="A93" s="5" t="s">
        <v>18</v>
      </c>
      <c r="B93" s="5" t="s">
        <v>18</v>
      </c>
      <c r="C93" s="60">
        <v>2889.7241684</v>
      </c>
      <c r="D93" s="60">
        <v>3087.00746235</v>
      </c>
      <c r="E93" s="6">
        <v>2413.6241734</v>
      </c>
      <c r="F93" s="1">
        <f t="shared" si="16"/>
        <v>8390.35580415</v>
      </c>
      <c r="G93" s="6">
        <v>2255.3277098000003</v>
      </c>
      <c r="H93" s="6">
        <v>2530.1566291999993</v>
      </c>
      <c r="I93" s="14">
        <v>1916.46071288</v>
      </c>
      <c r="J93" s="1">
        <f t="shared" si="17"/>
        <v>6701.9450518799995</v>
      </c>
      <c r="K93" s="81">
        <v>2160.8584228</v>
      </c>
      <c r="L93" s="6">
        <v>2368.2674920900004</v>
      </c>
      <c r="M93" s="6">
        <v>2772.258219</v>
      </c>
      <c r="N93" s="1">
        <v>7301.38413389</v>
      </c>
      <c r="O93" s="6">
        <v>2776.6436355899996</v>
      </c>
      <c r="P93" s="6">
        <v>2596.8597368</v>
      </c>
      <c r="Q93" s="6">
        <v>2881.697022</v>
      </c>
      <c r="R93" s="1">
        <f t="shared" si="18"/>
        <v>8255.20039439</v>
      </c>
      <c r="U93" s="49"/>
    </row>
    <row r="94" spans="1:21" ht="12.75">
      <c r="A94" s="5" t="s">
        <v>19</v>
      </c>
      <c r="B94" s="5" t="s">
        <v>19</v>
      </c>
      <c r="C94" s="60">
        <v>96.709128</v>
      </c>
      <c r="D94" s="60">
        <v>51.552055</v>
      </c>
      <c r="E94" s="6">
        <v>49.105203</v>
      </c>
      <c r="F94" s="1">
        <f t="shared" si="16"/>
        <v>197.36638600000003</v>
      </c>
      <c r="G94" s="6">
        <v>58.655407</v>
      </c>
      <c r="H94" s="6">
        <v>31.123536</v>
      </c>
      <c r="I94" s="14">
        <v>87.736143</v>
      </c>
      <c r="J94" s="1">
        <f t="shared" si="17"/>
        <v>177.515086</v>
      </c>
      <c r="K94" s="81">
        <v>69.817281</v>
      </c>
      <c r="L94" s="6">
        <v>61.452383</v>
      </c>
      <c r="M94" s="6">
        <v>73.638458</v>
      </c>
      <c r="N94" s="1">
        <v>204.908122</v>
      </c>
      <c r="O94" s="6">
        <v>73.971399</v>
      </c>
      <c r="P94" s="6">
        <v>109.685992</v>
      </c>
      <c r="Q94" s="6">
        <v>104.699307</v>
      </c>
      <c r="R94" s="1">
        <f t="shared" si="18"/>
        <v>288.35669800000005</v>
      </c>
      <c r="U94" s="49"/>
    </row>
    <row r="95" spans="1:21" ht="12.75">
      <c r="A95" s="5" t="s">
        <v>20</v>
      </c>
      <c r="B95" s="5" t="s">
        <v>20</v>
      </c>
      <c r="C95" s="60">
        <v>6782.904763979999</v>
      </c>
      <c r="D95" s="60">
        <v>8694.199328009998</v>
      </c>
      <c r="E95" s="6">
        <v>8010.98765181</v>
      </c>
      <c r="F95" s="1">
        <f t="shared" si="16"/>
        <v>23488.091743799996</v>
      </c>
      <c r="G95" s="6">
        <v>6936.394557109999</v>
      </c>
      <c r="H95" s="6">
        <v>7408.08766926</v>
      </c>
      <c r="I95" s="14">
        <v>9387.221558</v>
      </c>
      <c r="J95" s="1">
        <f t="shared" si="17"/>
        <v>23731.70378437</v>
      </c>
      <c r="K95" s="81">
        <v>7964.643075929999</v>
      </c>
      <c r="L95" s="6">
        <v>8242.937784</v>
      </c>
      <c r="M95" s="6">
        <v>7838.18353202</v>
      </c>
      <c r="N95" s="1">
        <v>24045.76439195</v>
      </c>
      <c r="O95" s="6">
        <v>0</v>
      </c>
      <c r="P95" s="6">
        <v>7796.82542101</v>
      </c>
      <c r="Q95" s="6">
        <v>7587.826463730001</v>
      </c>
      <c r="R95" s="1">
        <f t="shared" si="18"/>
        <v>15384.65188474</v>
      </c>
      <c r="U95" s="49"/>
    </row>
    <row r="96" spans="1:21" ht="12.75">
      <c r="A96" s="5" t="s">
        <v>21</v>
      </c>
      <c r="B96" s="5" t="s">
        <v>21</v>
      </c>
      <c r="C96" s="60">
        <v>0.625072</v>
      </c>
      <c r="D96" s="60">
        <v>1.23993</v>
      </c>
      <c r="E96" s="6">
        <v>6.022126</v>
      </c>
      <c r="F96" s="1">
        <f t="shared" si="16"/>
        <v>7.887128000000001</v>
      </c>
      <c r="G96" s="6">
        <v>0</v>
      </c>
      <c r="H96" s="6">
        <v>25.271145909999998</v>
      </c>
      <c r="I96" s="14">
        <v>0.023245</v>
      </c>
      <c r="J96" s="1">
        <f t="shared" si="17"/>
        <v>25.294390909999997</v>
      </c>
      <c r="K96" s="81">
        <v>0.22389</v>
      </c>
      <c r="L96" s="6">
        <v>11.663427469999998</v>
      </c>
      <c r="M96" s="6">
        <v>0.238003</v>
      </c>
      <c r="N96" s="1">
        <v>12.12532047</v>
      </c>
      <c r="O96" s="6">
        <v>11.935828</v>
      </c>
      <c r="P96" s="6">
        <v>5.6830136</v>
      </c>
      <c r="Q96" s="6">
        <v>3.617571</v>
      </c>
      <c r="R96" s="1">
        <f t="shared" si="18"/>
        <v>21.2364126</v>
      </c>
      <c r="U96" s="49"/>
    </row>
    <row r="97" spans="1:21" ht="12.75">
      <c r="A97" s="5" t="s">
        <v>22</v>
      </c>
      <c r="B97" s="5" t="s">
        <v>22</v>
      </c>
      <c r="C97" s="60">
        <v>4936.8611693</v>
      </c>
      <c r="D97" s="60">
        <v>6902.497785310001</v>
      </c>
      <c r="E97" s="6">
        <v>5970.355604373305</v>
      </c>
      <c r="F97" s="1">
        <f t="shared" si="16"/>
        <v>17809.714558983305</v>
      </c>
      <c r="G97" s="6">
        <v>4371.501673998464</v>
      </c>
      <c r="H97" s="6">
        <v>3946.9280328897007</v>
      </c>
      <c r="I97" s="14">
        <v>5311.417281731099</v>
      </c>
      <c r="J97" s="1">
        <f t="shared" si="17"/>
        <v>13629.846988619263</v>
      </c>
      <c r="K97" s="81">
        <v>3357.86446899</v>
      </c>
      <c r="L97" s="6">
        <v>8429.51667691</v>
      </c>
      <c r="M97" s="6">
        <v>4085.9077692599994</v>
      </c>
      <c r="N97" s="1">
        <v>15873.28891516</v>
      </c>
      <c r="O97" s="6">
        <v>4199.066386007272</v>
      </c>
      <c r="P97" s="6">
        <v>4017.6939384499</v>
      </c>
      <c r="Q97" s="6">
        <v>5231.6947310002</v>
      </c>
      <c r="R97" s="1">
        <f t="shared" si="18"/>
        <v>13448.455055457373</v>
      </c>
      <c r="U97" s="49"/>
    </row>
    <row r="98" spans="1:21" ht="12.75">
      <c r="A98" s="5" t="s">
        <v>23</v>
      </c>
      <c r="B98" s="5" t="s">
        <v>23</v>
      </c>
      <c r="C98" s="60">
        <v>1369.0181381399998</v>
      </c>
      <c r="D98" s="60">
        <v>1470.70863079</v>
      </c>
      <c r="E98" s="6">
        <v>1820.6479745699999</v>
      </c>
      <c r="F98" s="1">
        <f t="shared" si="16"/>
        <v>4660.3747435</v>
      </c>
      <c r="G98" s="6">
        <v>980.3924004600001</v>
      </c>
      <c r="H98" s="6">
        <v>1230.31855138</v>
      </c>
      <c r="I98" s="14">
        <v>1483.40944551</v>
      </c>
      <c r="J98" s="1">
        <f t="shared" si="17"/>
        <v>3694.1203973500005</v>
      </c>
      <c r="K98" s="81">
        <v>1206.83691179</v>
      </c>
      <c r="L98" s="6">
        <v>994.48361012</v>
      </c>
      <c r="M98" s="6">
        <v>1777.64298</v>
      </c>
      <c r="N98" s="1">
        <v>3978.96350191</v>
      </c>
      <c r="O98" s="6">
        <v>2962.6473301799997</v>
      </c>
      <c r="P98" s="6">
        <v>1732.6466128299999</v>
      </c>
      <c r="Q98" s="6">
        <v>1781.1133862000001</v>
      </c>
      <c r="R98" s="1">
        <f t="shared" si="18"/>
        <v>6476.40732921</v>
      </c>
      <c r="U98" s="49"/>
    </row>
    <row r="99" spans="1:21" ht="12.75">
      <c r="A99" s="5" t="s">
        <v>24</v>
      </c>
      <c r="B99" s="5" t="s">
        <v>24</v>
      </c>
      <c r="C99" s="60">
        <v>134.49030266</v>
      </c>
      <c r="D99" s="60">
        <v>204.40878756</v>
      </c>
      <c r="E99" s="6">
        <v>220.60829475</v>
      </c>
      <c r="F99" s="1">
        <f t="shared" si="16"/>
        <v>559.50738497</v>
      </c>
      <c r="G99" s="6">
        <v>217.494454</v>
      </c>
      <c r="H99" s="6">
        <v>0</v>
      </c>
      <c r="I99" s="14">
        <v>66.946655</v>
      </c>
      <c r="J99" s="1">
        <f t="shared" si="17"/>
        <v>284.441109</v>
      </c>
      <c r="K99" s="81">
        <v>39.252988</v>
      </c>
      <c r="L99" s="6">
        <v>236.529092</v>
      </c>
      <c r="M99" s="6">
        <v>81.871242</v>
      </c>
      <c r="N99" s="1">
        <v>357.653322</v>
      </c>
      <c r="O99" s="6">
        <v>150.0400104</v>
      </c>
      <c r="P99" s="6">
        <v>48.758957</v>
      </c>
      <c r="Q99" s="6">
        <v>22.920394</v>
      </c>
      <c r="R99" s="1">
        <f t="shared" si="18"/>
        <v>221.71936140000003</v>
      </c>
      <c r="U99" s="49"/>
    </row>
    <row r="100" spans="1:21" ht="12.75">
      <c r="A100" s="5" t="s">
        <v>25</v>
      </c>
      <c r="B100" s="5" t="s">
        <v>25</v>
      </c>
      <c r="C100" s="60">
        <v>3.980969</v>
      </c>
      <c r="D100" s="60">
        <v>94.11765038</v>
      </c>
      <c r="E100" s="6">
        <v>133.50423494</v>
      </c>
      <c r="F100" s="1">
        <f t="shared" si="16"/>
        <v>231.60285432</v>
      </c>
      <c r="G100" s="6">
        <v>4285.311067</v>
      </c>
      <c r="H100" s="6">
        <v>7394.58364925</v>
      </c>
      <c r="I100" s="14">
        <v>14898.72420986</v>
      </c>
      <c r="J100" s="1">
        <f t="shared" si="17"/>
        <v>26578.61892611</v>
      </c>
      <c r="K100" s="81">
        <v>560.37723199</v>
      </c>
      <c r="L100" s="6">
        <v>149.40539859999998</v>
      </c>
      <c r="M100" s="6">
        <v>14.72800799</v>
      </c>
      <c r="N100" s="1">
        <v>724.5106385800001</v>
      </c>
      <c r="O100" s="6">
        <v>64.98321091</v>
      </c>
      <c r="P100" s="6">
        <v>132.12901398</v>
      </c>
      <c r="Q100" s="6">
        <v>190.62059</v>
      </c>
      <c r="R100" s="1">
        <f t="shared" si="18"/>
        <v>387.73281489</v>
      </c>
      <c r="U100" s="49"/>
    </row>
    <row r="101" spans="1:21" ht="12.75">
      <c r="A101" s="5" t="s">
        <v>26</v>
      </c>
      <c r="B101" s="5" t="s">
        <v>26</v>
      </c>
      <c r="C101" s="60">
        <v>3015.912753</v>
      </c>
      <c r="D101" s="60">
        <v>3552.875108</v>
      </c>
      <c r="E101" s="6">
        <v>4537.174036</v>
      </c>
      <c r="F101" s="1">
        <f t="shared" si="16"/>
        <v>11105.961897000001</v>
      </c>
      <c r="G101" s="6">
        <v>4229.490543</v>
      </c>
      <c r="H101" s="6">
        <v>3508.878575</v>
      </c>
      <c r="I101" s="14">
        <v>3801.111335</v>
      </c>
      <c r="J101" s="1">
        <f t="shared" si="17"/>
        <v>11539.480453</v>
      </c>
      <c r="K101" s="81">
        <v>3479.149776</v>
      </c>
      <c r="L101" s="6">
        <v>4399.313725</v>
      </c>
      <c r="M101" s="6">
        <v>3569.770757</v>
      </c>
      <c r="N101" s="1">
        <v>11448.234258</v>
      </c>
      <c r="O101" s="6">
        <v>4894.553272</v>
      </c>
      <c r="P101" s="6">
        <v>6565.331642</v>
      </c>
      <c r="Q101" s="6">
        <v>5832.124058</v>
      </c>
      <c r="R101" s="1">
        <f t="shared" si="18"/>
        <v>17292.008972</v>
      </c>
      <c r="U101" s="49"/>
    </row>
    <row r="102" spans="1:21" ht="12.75">
      <c r="A102" s="5" t="s">
        <v>27</v>
      </c>
      <c r="B102" s="5" t="s">
        <v>27</v>
      </c>
      <c r="C102" s="60">
        <v>2</v>
      </c>
      <c r="D102" s="60">
        <v>23.177552</v>
      </c>
      <c r="E102" s="6">
        <v>4.7098664</v>
      </c>
      <c r="F102" s="1">
        <f t="shared" si="16"/>
        <v>29.887418399999998</v>
      </c>
      <c r="G102" s="6">
        <v>19.047878</v>
      </c>
      <c r="H102" s="6">
        <v>8.470846</v>
      </c>
      <c r="I102" s="14">
        <v>4.9327472000000006</v>
      </c>
      <c r="J102" s="1">
        <f t="shared" si="17"/>
        <v>32.4514712</v>
      </c>
      <c r="K102" s="81">
        <v>1.556055</v>
      </c>
      <c r="L102" s="6">
        <v>27.935121</v>
      </c>
      <c r="M102" s="6">
        <v>27.735733</v>
      </c>
      <c r="N102" s="1">
        <v>57.226909</v>
      </c>
      <c r="O102" s="6">
        <v>5.525561</v>
      </c>
      <c r="P102" s="6">
        <v>19.449022</v>
      </c>
      <c r="Q102" s="6">
        <v>19.449022</v>
      </c>
      <c r="R102" s="1">
        <f t="shared" si="18"/>
        <v>44.423604999999995</v>
      </c>
      <c r="U102" s="49"/>
    </row>
    <row r="103" spans="1:21" ht="12.75">
      <c r="A103" s="5" t="s">
        <v>28</v>
      </c>
      <c r="B103" s="5" t="s">
        <v>28</v>
      </c>
      <c r="C103" s="60">
        <v>3.20614</v>
      </c>
      <c r="D103" s="60">
        <v>0</v>
      </c>
      <c r="E103" s="6">
        <v>6.800195</v>
      </c>
      <c r="F103" s="1">
        <f t="shared" si="16"/>
        <v>10.006335</v>
      </c>
      <c r="G103" s="6">
        <v>14.925677</v>
      </c>
      <c r="H103" s="6">
        <v>42.286308</v>
      </c>
      <c r="I103" s="14">
        <v>3.723154</v>
      </c>
      <c r="J103" s="1">
        <f t="shared" si="17"/>
        <v>60.935139</v>
      </c>
      <c r="K103" s="81">
        <v>55.047135</v>
      </c>
      <c r="L103" s="6">
        <v>89.062743</v>
      </c>
      <c r="M103" s="6">
        <v>0</v>
      </c>
      <c r="N103" s="1">
        <v>144.10987799999998</v>
      </c>
      <c r="O103" s="6">
        <v>38.601741</v>
      </c>
      <c r="P103" s="6">
        <v>11.805849</v>
      </c>
      <c r="Q103" s="6">
        <v>40.510916</v>
      </c>
      <c r="R103" s="1">
        <f t="shared" si="18"/>
        <v>90.91850600000001</v>
      </c>
      <c r="U103" s="49"/>
    </row>
    <row r="104" spans="1:21" ht="12.75">
      <c r="A104" s="5" t="s">
        <v>29</v>
      </c>
      <c r="B104" s="5" t="s">
        <v>29</v>
      </c>
      <c r="C104" s="60">
        <v>0</v>
      </c>
      <c r="D104" s="60">
        <v>0</v>
      </c>
      <c r="E104" s="6">
        <v>0</v>
      </c>
      <c r="F104" s="1">
        <f t="shared" si="16"/>
        <v>0</v>
      </c>
      <c r="G104" s="6">
        <v>0</v>
      </c>
      <c r="H104" s="6">
        <v>0</v>
      </c>
      <c r="I104" s="14">
        <v>0</v>
      </c>
      <c r="J104" s="1">
        <f t="shared" si="17"/>
        <v>0</v>
      </c>
      <c r="K104" s="81">
        <v>0</v>
      </c>
      <c r="L104" s="6">
        <v>0</v>
      </c>
      <c r="M104" s="6">
        <v>0.5</v>
      </c>
      <c r="N104" s="1">
        <v>0.5</v>
      </c>
      <c r="O104" s="6">
        <v>0</v>
      </c>
      <c r="P104" s="6">
        <v>0</v>
      </c>
      <c r="Q104" s="6">
        <v>0</v>
      </c>
      <c r="R104" s="1">
        <f t="shared" si="18"/>
        <v>0</v>
      </c>
      <c r="U104" s="49"/>
    </row>
    <row r="105" spans="1:21" ht="12.75">
      <c r="A105" s="5" t="s">
        <v>30</v>
      </c>
      <c r="B105" s="5" t="s">
        <v>30</v>
      </c>
      <c r="C105" s="60">
        <v>0</v>
      </c>
      <c r="D105" s="60">
        <v>0</v>
      </c>
      <c r="E105" s="6">
        <v>0</v>
      </c>
      <c r="F105" s="1">
        <f t="shared" si="16"/>
        <v>0</v>
      </c>
      <c r="G105" s="6">
        <v>0</v>
      </c>
      <c r="H105" s="6">
        <v>0</v>
      </c>
      <c r="I105" s="14">
        <v>0</v>
      </c>
      <c r="J105" s="1">
        <f t="shared" si="17"/>
        <v>0</v>
      </c>
      <c r="K105" s="81">
        <v>0</v>
      </c>
      <c r="L105" s="6">
        <v>0</v>
      </c>
      <c r="M105" s="6">
        <v>0</v>
      </c>
      <c r="N105" s="1">
        <v>0</v>
      </c>
      <c r="O105" s="6">
        <v>0</v>
      </c>
      <c r="P105" s="6">
        <v>0</v>
      </c>
      <c r="Q105" s="6">
        <v>0</v>
      </c>
      <c r="R105" s="1">
        <f t="shared" si="18"/>
        <v>0</v>
      </c>
      <c r="U105" s="49"/>
    </row>
    <row r="106" spans="1:21" ht="12.75">
      <c r="A106" s="5" t="s">
        <v>31</v>
      </c>
      <c r="B106" s="5" t="s">
        <v>31</v>
      </c>
      <c r="C106" s="60">
        <v>4678.242299</v>
      </c>
      <c r="D106" s="60">
        <v>5815.227729</v>
      </c>
      <c r="E106" s="6">
        <v>7164.288984</v>
      </c>
      <c r="F106" s="1">
        <f t="shared" si="16"/>
        <v>17657.759012</v>
      </c>
      <c r="G106" s="6">
        <v>4217.874625</v>
      </c>
      <c r="H106" s="6">
        <v>4564.600308</v>
      </c>
      <c r="I106" s="14">
        <v>5404.535043</v>
      </c>
      <c r="J106" s="1">
        <f t="shared" si="17"/>
        <v>14187.009976000001</v>
      </c>
      <c r="K106" s="81">
        <v>7470.771046</v>
      </c>
      <c r="L106" s="6">
        <v>5699.596649</v>
      </c>
      <c r="M106" s="6">
        <v>9604.845121</v>
      </c>
      <c r="N106" s="1">
        <v>22775.212816</v>
      </c>
      <c r="O106" s="6">
        <v>6882.264999</v>
      </c>
      <c r="P106" s="6">
        <v>15805.910026</v>
      </c>
      <c r="Q106" s="6">
        <v>6496.974192</v>
      </c>
      <c r="R106" s="1">
        <f t="shared" si="18"/>
        <v>29185.149217</v>
      </c>
      <c r="U106" s="49"/>
    </row>
    <row r="107" spans="1:21" ht="12.75">
      <c r="A107" s="5" t="s">
        <v>32</v>
      </c>
      <c r="B107" s="5" t="s">
        <v>32</v>
      </c>
      <c r="C107" s="60">
        <v>77.822121</v>
      </c>
      <c r="D107" s="60">
        <v>143.626104</v>
      </c>
      <c r="E107" s="6">
        <v>104.225149</v>
      </c>
      <c r="F107" s="1">
        <f t="shared" si="16"/>
        <v>325.67337399999997</v>
      </c>
      <c r="G107" s="6">
        <v>73.980002</v>
      </c>
      <c r="H107" s="6">
        <v>1188.833869</v>
      </c>
      <c r="I107" s="14">
        <v>403.065162</v>
      </c>
      <c r="J107" s="1">
        <f t="shared" si="17"/>
        <v>1665.8790330000002</v>
      </c>
      <c r="K107" s="81">
        <v>80.691544</v>
      </c>
      <c r="L107" s="6">
        <v>5.231817</v>
      </c>
      <c r="M107" s="6">
        <v>700.703736</v>
      </c>
      <c r="N107" s="1">
        <v>786.627097</v>
      </c>
      <c r="O107" s="6">
        <v>44.114337</v>
      </c>
      <c r="P107" s="6">
        <v>1.7433657</v>
      </c>
      <c r="Q107" s="6">
        <v>8.246059</v>
      </c>
      <c r="R107" s="1">
        <f t="shared" si="18"/>
        <v>54.1037617</v>
      </c>
      <c r="U107" s="49"/>
    </row>
    <row r="108" spans="1:21" ht="12.75">
      <c r="A108" s="5" t="s">
        <v>33</v>
      </c>
      <c r="B108" s="5" t="s">
        <v>33</v>
      </c>
      <c r="C108" s="60">
        <v>0</v>
      </c>
      <c r="D108" s="60">
        <v>0</v>
      </c>
      <c r="E108" s="6">
        <v>0</v>
      </c>
      <c r="F108" s="1">
        <f t="shared" si="16"/>
        <v>0</v>
      </c>
      <c r="G108" s="6">
        <v>0</v>
      </c>
      <c r="H108" s="6">
        <v>0</v>
      </c>
      <c r="I108" s="14">
        <v>0</v>
      </c>
      <c r="J108" s="1">
        <f t="shared" si="17"/>
        <v>0</v>
      </c>
      <c r="K108" s="81">
        <v>0</v>
      </c>
      <c r="L108" s="6">
        <v>0</v>
      </c>
      <c r="M108" s="6">
        <v>0</v>
      </c>
      <c r="N108" s="1">
        <v>0</v>
      </c>
      <c r="O108" s="6">
        <v>0</v>
      </c>
      <c r="P108" s="6">
        <v>0</v>
      </c>
      <c r="Q108" s="6">
        <v>0</v>
      </c>
      <c r="R108" s="1">
        <f t="shared" si="18"/>
        <v>0</v>
      </c>
      <c r="U108" s="49"/>
    </row>
    <row r="109" spans="1:21" ht="12.75">
      <c r="A109" s="82" t="s">
        <v>228</v>
      </c>
      <c r="B109" s="82" t="s">
        <v>228</v>
      </c>
      <c r="C109" s="60">
        <v>1.888775</v>
      </c>
      <c r="D109" s="60">
        <v>5.410664</v>
      </c>
      <c r="E109" s="6">
        <v>4.389602</v>
      </c>
      <c r="F109" s="1">
        <f t="shared" si="16"/>
        <v>11.689041</v>
      </c>
      <c r="G109" s="6">
        <v>0.65395</v>
      </c>
      <c r="H109" s="6">
        <v>3.261391</v>
      </c>
      <c r="I109" s="14">
        <v>0.777386</v>
      </c>
      <c r="J109" s="1">
        <f t="shared" si="17"/>
        <v>4.6927270000000005</v>
      </c>
      <c r="K109" s="81">
        <v>0.152008</v>
      </c>
      <c r="L109" s="6">
        <v>0.069268</v>
      </c>
      <c r="M109" s="6">
        <v>4.663021</v>
      </c>
      <c r="N109" s="1">
        <v>4.884296999999999</v>
      </c>
      <c r="O109" s="6">
        <v>15.093502</v>
      </c>
      <c r="P109" s="6">
        <v>30.245556</v>
      </c>
      <c r="Q109" s="6">
        <v>10.618073</v>
      </c>
      <c r="R109" s="1">
        <f t="shared" si="18"/>
        <v>55.957131000000004</v>
      </c>
      <c r="U109" s="49"/>
    </row>
    <row r="110" spans="1:21" ht="12.75">
      <c r="A110" s="82" t="s">
        <v>227</v>
      </c>
      <c r="B110" s="82" t="s">
        <v>227</v>
      </c>
      <c r="C110" s="60">
        <v>5.071997</v>
      </c>
      <c r="D110" s="60">
        <v>96.99007388</v>
      </c>
      <c r="E110" s="6">
        <v>9.128555</v>
      </c>
      <c r="F110" s="1">
        <f t="shared" si="16"/>
        <v>111.19062588</v>
      </c>
      <c r="G110" s="6">
        <v>3.381201</v>
      </c>
      <c r="H110" s="6">
        <v>4.337072</v>
      </c>
      <c r="I110" s="14">
        <v>1.990259</v>
      </c>
      <c r="J110" s="1">
        <f t="shared" si="17"/>
        <v>9.708532</v>
      </c>
      <c r="K110" s="81">
        <v>0</v>
      </c>
      <c r="L110" s="6">
        <v>316.120396</v>
      </c>
      <c r="M110" s="6">
        <v>4.236755</v>
      </c>
      <c r="N110" s="1">
        <v>320.35715100000004</v>
      </c>
      <c r="O110" s="6">
        <v>2.915261</v>
      </c>
      <c r="P110" s="6">
        <v>3.364654</v>
      </c>
      <c r="Q110" s="6">
        <v>1.194209</v>
      </c>
      <c r="R110" s="1">
        <f t="shared" si="18"/>
        <v>7.474124</v>
      </c>
      <c r="U110" s="49"/>
    </row>
    <row r="111" spans="1:21" ht="12.75">
      <c r="A111" s="82" t="s">
        <v>229</v>
      </c>
      <c r="B111" s="82" t="s">
        <v>229</v>
      </c>
      <c r="C111" s="60">
        <v>0</v>
      </c>
      <c r="D111" s="60">
        <v>0</v>
      </c>
      <c r="E111" s="6">
        <v>0</v>
      </c>
      <c r="F111" s="1">
        <f t="shared" si="16"/>
        <v>0</v>
      </c>
      <c r="G111" s="6">
        <v>0</v>
      </c>
      <c r="H111" s="6">
        <v>0</v>
      </c>
      <c r="I111" s="14">
        <v>0</v>
      </c>
      <c r="J111" s="1">
        <f t="shared" si="17"/>
        <v>0</v>
      </c>
      <c r="K111" s="81">
        <v>0</v>
      </c>
      <c r="L111" s="6">
        <v>0</v>
      </c>
      <c r="M111" s="6">
        <v>0</v>
      </c>
      <c r="N111" s="1">
        <v>0</v>
      </c>
      <c r="O111" s="6">
        <v>0.01155</v>
      </c>
      <c r="P111" s="6">
        <v>0</v>
      </c>
      <c r="Q111" s="6">
        <v>0</v>
      </c>
      <c r="R111" s="1">
        <f t="shared" si="18"/>
        <v>0.01155</v>
      </c>
      <c r="U111" s="49"/>
    </row>
    <row r="112" spans="1:21" ht="12.75">
      <c r="A112" s="82" t="s">
        <v>230</v>
      </c>
      <c r="B112" s="82" t="s">
        <v>230</v>
      </c>
      <c r="C112" s="60">
        <v>10.338882</v>
      </c>
      <c r="D112" s="60">
        <v>14.232529</v>
      </c>
      <c r="E112" s="6">
        <v>15.301918</v>
      </c>
      <c r="F112" s="1">
        <f t="shared" si="16"/>
        <v>39.873329</v>
      </c>
      <c r="G112" s="6">
        <v>28.226353</v>
      </c>
      <c r="H112" s="6">
        <v>49.942609</v>
      </c>
      <c r="I112" s="14">
        <v>9.282095</v>
      </c>
      <c r="J112" s="1">
        <f t="shared" si="17"/>
        <v>87.45105699999999</v>
      </c>
      <c r="K112" s="81">
        <v>10.717577</v>
      </c>
      <c r="L112" s="6">
        <v>23.631286</v>
      </c>
      <c r="M112" s="6">
        <v>5.272405</v>
      </c>
      <c r="N112" s="1">
        <v>39.621268</v>
      </c>
      <c r="O112" s="6">
        <v>2.808262</v>
      </c>
      <c r="P112" s="6">
        <v>7.053154</v>
      </c>
      <c r="Q112" s="6">
        <v>70.362493</v>
      </c>
      <c r="R112" s="1">
        <f t="shared" si="18"/>
        <v>80.223909</v>
      </c>
      <c r="U112" s="49"/>
    </row>
    <row r="113" spans="1:21" ht="12.75">
      <c r="A113" s="82" t="s">
        <v>232</v>
      </c>
      <c r="B113" s="82" t="s">
        <v>232</v>
      </c>
      <c r="C113" s="60">
        <v>0</v>
      </c>
      <c r="D113" s="60">
        <v>0</v>
      </c>
      <c r="E113" s="6">
        <v>0</v>
      </c>
      <c r="F113" s="1">
        <f t="shared" si="16"/>
        <v>0</v>
      </c>
      <c r="G113" s="6">
        <v>0</v>
      </c>
      <c r="H113" s="6">
        <v>0</v>
      </c>
      <c r="I113" s="14">
        <v>0</v>
      </c>
      <c r="J113" s="1">
        <f t="shared" si="17"/>
        <v>0</v>
      </c>
      <c r="K113" s="81">
        <v>0</v>
      </c>
      <c r="L113" s="6">
        <v>0</v>
      </c>
      <c r="M113" s="6">
        <v>0</v>
      </c>
      <c r="N113" s="1">
        <v>0</v>
      </c>
      <c r="O113" s="6">
        <v>0</v>
      </c>
      <c r="P113" s="6">
        <v>0</v>
      </c>
      <c r="Q113" s="6">
        <v>0</v>
      </c>
      <c r="R113" s="1">
        <f t="shared" si="18"/>
        <v>0</v>
      </c>
      <c r="U113" s="49"/>
    </row>
    <row r="114" spans="1:21" ht="12.75">
      <c r="A114" s="82" t="s">
        <v>231</v>
      </c>
      <c r="B114" s="82" t="s">
        <v>231</v>
      </c>
      <c r="C114" s="60">
        <v>5523.2720582045995</v>
      </c>
      <c r="D114" s="60">
        <v>4851.88823639</v>
      </c>
      <c r="E114" s="6">
        <v>5751.772429197901</v>
      </c>
      <c r="F114" s="1">
        <f t="shared" si="16"/>
        <v>16126.9327237925</v>
      </c>
      <c r="G114" s="6">
        <v>6500.632604581499</v>
      </c>
      <c r="H114" s="6">
        <v>6934.895441003501</v>
      </c>
      <c r="I114" s="14">
        <v>6417.082448110599</v>
      </c>
      <c r="J114" s="1">
        <f t="shared" si="17"/>
        <v>19852.6104936956</v>
      </c>
      <c r="K114" s="81">
        <v>5275.6527803629</v>
      </c>
      <c r="L114" s="6">
        <v>6005.6228220002</v>
      </c>
      <c r="M114" s="6">
        <v>7536.1724725167005</v>
      </c>
      <c r="N114" s="1">
        <v>18817.4480748798</v>
      </c>
      <c r="O114" s="6">
        <v>7117.07777693</v>
      </c>
      <c r="P114" s="6">
        <v>6173.261333456601</v>
      </c>
      <c r="Q114" s="6">
        <v>8447.3723842</v>
      </c>
      <c r="R114" s="1">
        <f t="shared" si="18"/>
        <v>21737.7114945866</v>
      </c>
      <c r="U114" s="49"/>
    </row>
    <row r="115" spans="1:21" ht="12.75">
      <c r="A115" s="3" t="s">
        <v>243</v>
      </c>
      <c r="B115" s="2" t="s">
        <v>252</v>
      </c>
      <c r="C115" s="3">
        <f aca="true" t="shared" si="19" ref="C115:R115">SUM(C87:C114)</f>
        <v>520073.95586945466</v>
      </c>
      <c r="D115" s="3">
        <f>SUM(D87:D114)</f>
        <v>636835.1458788252</v>
      </c>
      <c r="E115" s="3">
        <f t="shared" si="19"/>
        <v>652538.1029497412</v>
      </c>
      <c r="F115" s="3">
        <f t="shared" si="19"/>
        <v>1809447.204698021</v>
      </c>
      <c r="G115" s="3">
        <f t="shared" si="19"/>
        <v>591072.74616113</v>
      </c>
      <c r="H115" s="3">
        <f t="shared" si="19"/>
        <v>609499.5710078932</v>
      </c>
      <c r="I115" s="3">
        <f t="shared" si="19"/>
        <v>677755.6326792918</v>
      </c>
      <c r="J115" s="3">
        <f t="shared" si="19"/>
        <v>1878327.9498483157</v>
      </c>
      <c r="K115" s="3">
        <f t="shared" si="19"/>
        <v>548351.9106663628</v>
      </c>
      <c r="L115" s="3">
        <f t="shared" si="19"/>
        <v>562946.1119987704</v>
      </c>
      <c r="M115" s="3">
        <f t="shared" si="19"/>
        <v>597968.9307366048</v>
      </c>
      <c r="N115" s="3">
        <f t="shared" si="19"/>
        <v>1709266.9534017388</v>
      </c>
      <c r="O115" s="3">
        <f t="shared" si="19"/>
        <v>573425.5388173872</v>
      </c>
      <c r="P115" s="3">
        <f t="shared" si="19"/>
        <v>651242.8377118265</v>
      </c>
      <c r="Q115" s="3">
        <f t="shared" si="19"/>
        <v>714832.4330345601</v>
      </c>
      <c r="R115" s="3">
        <f t="shared" si="19"/>
        <v>1939500.8095637735</v>
      </c>
      <c r="U115" s="49"/>
    </row>
    <row r="116" spans="1:18" ht="12.75">
      <c r="A116" s="5" t="s">
        <v>45</v>
      </c>
      <c r="B116" s="5" t="s">
        <v>461</v>
      </c>
      <c r="C116" s="4"/>
      <c r="D116" s="6"/>
      <c r="E116" s="6"/>
      <c r="F116" s="1">
        <f t="shared" si="16"/>
        <v>0</v>
      </c>
      <c r="G116" s="14">
        <v>1637.513368265899</v>
      </c>
      <c r="H116" s="6">
        <v>273.19785318</v>
      </c>
      <c r="I116" s="14"/>
      <c r="J116" s="1">
        <f>SUM(G116:I116)</f>
        <v>1910.7112214458991</v>
      </c>
      <c r="K116" s="6">
        <v>21363.733344899996</v>
      </c>
      <c r="L116" s="6">
        <v>3497.3431591</v>
      </c>
      <c r="M116" s="6">
        <v>3357.709163</v>
      </c>
      <c r="N116" s="1">
        <f>SUM(K116:M116)</f>
        <v>28218.785666999996</v>
      </c>
      <c r="O116" s="6">
        <v>2535.6926867500047</v>
      </c>
      <c r="P116" s="6">
        <v>686.9015935499999</v>
      </c>
      <c r="Q116" s="6">
        <v>686.9015935499999</v>
      </c>
      <c r="R116" s="1">
        <f>SUM(O116:Q116)</f>
        <v>3909.4958738500045</v>
      </c>
    </row>
    <row r="117" spans="1:18" ht="12.75">
      <c r="A117" s="5" t="s">
        <v>76</v>
      </c>
      <c r="B117" s="5" t="s">
        <v>414</v>
      </c>
      <c r="C117" s="4"/>
      <c r="D117" s="6"/>
      <c r="E117" s="6"/>
      <c r="F117" s="1">
        <f t="shared" si="16"/>
        <v>0</v>
      </c>
      <c r="G117" s="14">
        <v>0</v>
      </c>
      <c r="H117" s="14">
        <v>0</v>
      </c>
      <c r="I117" s="14"/>
      <c r="J117" s="1">
        <f>SUM(G117:I117)</f>
        <v>0</v>
      </c>
      <c r="K117" s="6"/>
      <c r="L117" s="6">
        <v>0</v>
      </c>
      <c r="M117" s="6">
        <v>0</v>
      </c>
      <c r="N117" s="1">
        <f>SUM(K117:M117)</f>
        <v>0</v>
      </c>
      <c r="O117" s="6"/>
      <c r="P117" s="6"/>
      <c r="Q117" s="6"/>
      <c r="R117" s="1">
        <f>SUM(O117:Q117)</f>
        <v>0</v>
      </c>
    </row>
    <row r="118" spans="1:18" ht="12.75">
      <c r="A118" s="5" t="s">
        <v>201</v>
      </c>
      <c r="B118" s="5" t="s">
        <v>464</v>
      </c>
      <c r="C118" s="4"/>
      <c r="D118" s="6"/>
      <c r="E118" s="6"/>
      <c r="F118" s="1">
        <f t="shared" si="16"/>
        <v>0</v>
      </c>
      <c r="G118" s="14"/>
      <c r="H118" s="5"/>
      <c r="I118" s="14"/>
      <c r="J118" s="1">
        <f>SUM(G118:I118)</f>
        <v>0</v>
      </c>
      <c r="K118" s="5"/>
      <c r="L118" s="5"/>
      <c r="M118" s="6"/>
      <c r="N118" s="1">
        <f>SUM(K118:M118)</f>
        <v>0</v>
      </c>
      <c r="O118" s="6"/>
      <c r="P118" s="6"/>
      <c r="Q118" s="6"/>
      <c r="R118" s="1">
        <f>SUM(O118:Q118)</f>
        <v>0</v>
      </c>
    </row>
    <row r="119" spans="1:18" ht="12.75">
      <c r="A119" s="5" t="s">
        <v>55</v>
      </c>
      <c r="B119" s="5" t="s">
        <v>253</v>
      </c>
      <c r="C119" s="4"/>
      <c r="D119" s="6"/>
      <c r="E119" s="6"/>
      <c r="F119" s="1">
        <f t="shared" si="16"/>
        <v>0</v>
      </c>
      <c r="G119" s="14"/>
      <c r="H119" s="14"/>
      <c r="I119" s="14"/>
      <c r="J119" s="1">
        <f>SUM(G119:I119)</f>
        <v>0</v>
      </c>
      <c r="K119" s="6"/>
      <c r="L119" s="6"/>
      <c r="M119" s="6"/>
      <c r="N119" s="1">
        <f>SUM(K119:M119)</f>
        <v>0</v>
      </c>
      <c r="O119" s="6"/>
      <c r="P119" s="6"/>
      <c r="Q119" s="6"/>
      <c r="R119" s="1">
        <f>SUM(O119:Q119)</f>
        <v>0</v>
      </c>
    </row>
    <row r="120" spans="1:18" ht="12.75">
      <c r="A120" s="3" t="s">
        <v>242</v>
      </c>
      <c r="B120" s="2" t="s">
        <v>264</v>
      </c>
      <c r="C120" s="3">
        <f>C115-C116-C117-C118+C119</f>
        <v>520073.95586945466</v>
      </c>
      <c r="D120" s="3">
        <f aca="true" t="shared" si="20" ref="D120:R120">D115-D116-D117-D118+D119</f>
        <v>636835.1458788252</v>
      </c>
      <c r="E120" s="3">
        <f t="shared" si="20"/>
        <v>652538.1029497412</v>
      </c>
      <c r="F120" s="3">
        <f t="shared" si="20"/>
        <v>1809447.204698021</v>
      </c>
      <c r="G120" s="3">
        <f t="shared" si="20"/>
        <v>589435.2327928641</v>
      </c>
      <c r="H120" s="3">
        <f t="shared" si="20"/>
        <v>609226.3731547132</v>
      </c>
      <c r="I120" s="3">
        <f t="shared" si="20"/>
        <v>677755.6326792918</v>
      </c>
      <c r="J120" s="3">
        <f t="shared" si="20"/>
        <v>1876417.2386268699</v>
      </c>
      <c r="K120" s="3">
        <f t="shared" si="20"/>
        <v>526988.1773214629</v>
      </c>
      <c r="L120" s="3">
        <f t="shared" si="20"/>
        <v>559448.7688396703</v>
      </c>
      <c r="M120" s="3">
        <f t="shared" si="20"/>
        <v>594611.2215736049</v>
      </c>
      <c r="N120" s="3">
        <f t="shared" si="20"/>
        <v>1681048.1677347387</v>
      </c>
      <c r="O120" s="3">
        <f t="shared" si="20"/>
        <v>570889.8461306372</v>
      </c>
      <c r="P120" s="3">
        <f t="shared" si="20"/>
        <v>650555.9361182766</v>
      </c>
      <c r="Q120" s="3">
        <f t="shared" si="20"/>
        <v>714145.5314410101</v>
      </c>
      <c r="R120" s="3">
        <f t="shared" si="20"/>
        <v>1935591.3136899234</v>
      </c>
    </row>
    <row r="121" spans="1:6" ht="14.25">
      <c r="A121" s="23" t="s">
        <v>56</v>
      </c>
      <c r="B121" s="23" t="s">
        <v>286</v>
      </c>
      <c r="C121" s="50"/>
      <c r="D121" s="50"/>
      <c r="E121" s="50"/>
      <c r="F121" s="50"/>
    </row>
    <row r="122" spans="1:6" ht="12.75">
      <c r="A122" s="39"/>
      <c r="B122" s="39"/>
      <c r="C122" s="50"/>
      <c r="D122" s="50"/>
      <c r="E122" s="50"/>
      <c r="F122" s="50"/>
    </row>
    <row r="123" spans="1:6" ht="15.75">
      <c r="A123" s="98" t="s">
        <v>504</v>
      </c>
      <c r="B123" s="17" t="s">
        <v>465</v>
      </c>
      <c r="C123" s="79" t="s">
        <v>486</v>
      </c>
      <c r="D123" s="79"/>
      <c r="E123" s="79"/>
      <c r="F123" s="79"/>
    </row>
    <row r="124" spans="1:18" ht="12.75">
      <c r="A124" s="113" t="s">
        <v>51</v>
      </c>
      <c r="B124" s="113" t="s">
        <v>290</v>
      </c>
      <c r="C124" s="107" t="str">
        <f>C2</f>
        <v>1st Quarter 2020/21</v>
      </c>
      <c r="D124" s="107"/>
      <c r="E124" s="107"/>
      <c r="F124" s="107"/>
      <c r="G124" s="107" t="str">
        <f>G2</f>
        <v>2nd Quarter 2020/21</v>
      </c>
      <c r="H124" s="107"/>
      <c r="I124" s="107"/>
      <c r="J124" s="107"/>
      <c r="K124" s="103" t="str">
        <f>K2</f>
        <v>3rd Quarter 2020/21</v>
      </c>
      <c r="L124" s="104"/>
      <c r="M124" s="104"/>
      <c r="N124" s="105"/>
      <c r="O124" s="103" t="str">
        <f aca="true" t="shared" si="21" ref="O124:Q125">O2</f>
        <v>4th Quarter 2020/21</v>
      </c>
      <c r="P124" s="104" t="str">
        <f t="shared" si="21"/>
        <v>4th Quarter 2015/16</v>
      </c>
      <c r="Q124" s="104" t="str">
        <f t="shared" si="21"/>
        <v>4th Quarter 2015/16</v>
      </c>
      <c r="R124" s="105"/>
    </row>
    <row r="125" spans="1:18" ht="12.75">
      <c r="A125" s="111"/>
      <c r="B125" s="113"/>
      <c r="C125" s="80" t="str">
        <f>'Departmental data 20-21'!C4</f>
        <v>July</v>
      </c>
      <c r="D125" s="80" t="str">
        <f>'Departmental data 20-21'!D4</f>
        <v>August</v>
      </c>
      <c r="E125" s="80" t="str">
        <f>'Departmental data 20-21'!E4</f>
        <v>September</v>
      </c>
      <c r="F125" s="80" t="str">
        <f>'Departmental data 20-21'!F4</f>
        <v>Total</v>
      </c>
      <c r="G125" s="80" t="str">
        <f>'Departmental data 20-21'!G4</f>
        <v>October</v>
      </c>
      <c r="H125" s="80" t="str">
        <f>'Departmental data 20-21'!H4</f>
        <v>November</v>
      </c>
      <c r="I125" s="80" t="str">
        <f>'Departmental data 20-21'!I4</f>
        <v>December</v>
      </c>
      <c r="J125" s="80" t="str">
        <f>'Departmental data 20-21'!J4</f>
        <v>Total</v>
      </c>
      <c r="K125" s="80" t="str">
        <f>'Departmental data 20-21'!K4</f>
        <v>January</v>
      </c>
      <c r="L125" s="80" t="str">
        <f>'Departmental data 20-21'!L4</f>
        <v>February</v>
      </c>
      <c r="M125" s="80" t="str">
        <f>'Departmental data 20-21'!M4</f>
        <v>March</v>
      </c>
      <c r="N125" s="80" t="str">
        <f>'Departmental data 20-21'!N4</f>
        <v>Total</v>
      </c>
      <c r="O125" s="9" t="str">
        <f t="shared" si="21"/>
        <v>April</v>
      </c>
      <c r="P125" s="9" t="str">
        <f t="shared" si="21"/>
        <v>May</v>
      </c>
      <c r="Q125" s="9" t="str">
        <f t="shared" si="21"/>
        <v>June</v>
      </c>
      <c r="R125" s="9" t="s">
        <v>60</v>
      </c>
    </row>
    <row r="126" spans="1:18" ht="12.75">
      <c r="A126" s="2" t="s">
        <v>59</v>
      </c>
      <c r="B126" s="2" t="s">
        <v>252</v>
      </c>
      <c r="C126" s="6">
        <v>448138.5120005299</v>
      </c>
      <c r="D126" s="4">
        <v>473525.8778112399</v>
      </c>
      <c r="E126" s="6">
        <v>676355.7153965901</v>
      </c>
      <c r="F126" s="6">
        <f>SUM(C126:E126)</f>
        <v>1598020.10520836</v>
      </c>
      <c r="G126" s="6">
        <v>480517.20762552007</v>
      </c>
      <c r="H126" s="6">
        <v>449533.42402638</v>
      </c>
      <c r="I126" s="6">
        <v>1012268.4739448198</v>
      </c>
      <c r="J126" s="6">
        <f>SUM(G126:I126)</f>
        <v>1942319.1055967198</v>
      </c>
      <c r="K126" s="4">
        <v>489705.49410938</v>
      </c>
      <c r="L126" s="6">
        <v>484223.88864486</v>
      </c>
      <c r="M126" s="6">
        <v>687854.45202674</v>
      </c>
      <c r="N126" s="6">
        <f>SUM(K126:M126)</f>
        <v>1661783.83478098</v>
      </c>
      <c r="O126" s="6">
        <v>492980.3893329</v>
      </c>
      <c r="P126" s="6">
        <v>430569.25745751</v>
      </c>
      <c r="Q126" s="6">
        <v>754164.94761756</v>
      </c>
      <c r="R126" s="1">
        <f>SUM(O126:Q126)</f>
        <v>1677714.59440797</v>
      </c>
    </row>
    <row r="127" spans="1:18" ht="12.75">
      <c r="A127" s="5" t="s">
        <v>61</v>
      </c>
      <c r="B127" s="5" t="s">
        <v>466</v>
      </c>
      <c r="C127" s="6"/>
      <c r="D127" s="6"/>
      <c r="E127" s="6"/>
      <c r="F127" s="6">
        <f>SUM(C127:E127)</f>
        <v>0</v>
      </c>
      <c r="G127" s="6">
        <v>13319.029404630033</v>
      </c>
      <c r="H127" s="6">
        <v>18.902383</v>
      </c>
      <c r="I127" s="6"/>
      <c r="J127" s="6">
        <f>SUM(G127:I127)</f>
        <v>13337.931787630034</v>
      </c>
      <c r="K127" s="4">
        <v>7813.212741416094</v>
      </c>
      <c r="L127" s="6">
        <v>1417.4932636699998</v>
      </c>
      <c r="M127" s="6">
        <v>10151.57860598</v>
      </c>
      <c r="N127" s="6">
        <f>SUM(K127:M127)</f>
        <v>19382.284611066094</v>
      </c>
      <c r="O127" s="6">
        <v>47258.413154459995</v>
      </c>
      <c r="P127" s="6">
        <v>25712.178781609997</v>
      </c>
      <c r="Q127" s="6">
        <v>25712.178781609997</v>
      </c>
      <c r="R127" s="1">
        <f>SUM(O127:Q127)</f>
        <v>98682.77071767999</v>
      </c>
    </row>
    <row r="128" spans="1:21" ht="12.75">
      <c r="A128" s="2" t="s">
        <v>58</v>
      </c>
      <c r="B128" s="2" t="s">
        <v>264</v>
      </c>
      <c r="C128" s="3">
        <f>C126-C127</f>
        <v>448138.5120005299</v>
      </c>
      <c r="D128" s="3">
        <f aca="true" t="shared" si="22" ref="D128:R128">D126-D127</f>
        <v>473525.8778112399</v>
      </c>
      <c r="E128" s="3">
        <f t="shared" si="22"/>
        <v>676355.7153965901</v>
      </c>
      <c r="F128" s="3">
        <f t="shared" si="22"/>
        <v>1598020.10520836</v>
      </c>
      <c r="G128" s="3">
        <f t="shared" si="22"/>
        <v>467198.17822089005</v>
      </c>
      <c r="H128" s="3">
        <f t="shared" si="22"/>
        <v>449514.52164338</v>
      </c>
      <c r="I128" s="3">
        <f t="shared" si="22"/>
        <v>1012268.4739448198</v>
      </c>
      <c r="J128" s="3">
        <f t="shared" si="22"/>
        <v>1928981.1738090897</v>
      </c>
      <c r="K128" s="3">
        <f t="shared" si="22"/>
        <v>481892.2813679639</v>
      </c>
      <c r="L128" s="3">
        <f t="shared" si="22"/>
        <v>482806.39538119</v>
      </c>
      <c r="M128" s="3">
        <f>M126-M127</f>
        <v>677702.8734207599</v>
      </c>
      <c r="N128" s="3">
        <f>N126-N127</f>
        <v>1642401.5501699138</v>
      </c>
      <c r="O128" s="3">
        <f t="shared" si="22"/>
        <v>445721.97617844003</v>
      </c>
      <c r="P128" s="3">
        <f>P126-P127</f>
        <v>404857.0786759</v>
      </c>
      <c r="Q128" s="3">
        <f>Q126-Q127</f>
        <v>728452.7688359501</v>
      </c>
      <c r="R128" s="3">
        <f t="shared" si="22"/>
        <v>1579031.82369029</v>
      </c>
      <c r="U128" s="49"/>
    </row>
    <row r="129" spans="1:9" ht="14.25">
      <c r="A129" s="23" t="s">
        <v>56</v>
      </c>
      <c r="B129" s="23" t="s">
        <v>286</v>
      </c>
      <c r="F129" s="31"/>
      <c r="I129" s="50"/>
    </row>
    <row r="130" spans="6:11" ht="12.75">
      <c r="F130" s="31"/>
      <c r="I130" s="50"/>
      <c r="K130" s="49"/>
    </row>
    <row r="131" spans="3:20" ht="12.75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3:20" ht="12.75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T132" s="49"/>
    </row>
    <row r="133" spans="3:10" ht="12.75">
      <c r="C133" s="51"/>
      <c r="D133" s="51"/>
      <c r="E133" s="51"/>
      <c r="F133" s="51"/>
      <c r="G133" s="51"/>
      <c r="H133" s="51"/>
      <c r="I133" s="51"/>
      <c r="J133" s="51"/>
    </row>
    <row r="136" spans="6:10" ht="12.75">
      <c r="F136" s="31"/>
      <c r="G136" s="31"/>
      <c r="H136" s="31"/>
      <c r="I136" s="31"/>
      <c r="J136" s="31"/>
    </row>
    <row r="139" spans="6:10" ht="12.75">
      <c r="F139" s="31"/>
      <c r="G139" s="31"/>
      <c r="H139" s="31"/>
      <c r="I139" s="31"/>
      <c r="J139" s="31"/>
    </row>
  </sheetData>
  <sheetProtection/>
  <mergeCells count="24">
    <mergeCell ref="G2:J2"/>
    <mergeCell ref="G44:J44"/>
    <mergeCell ref="G85:J85"/>
    <mergeCell ref="G124:J124"/>
    <mergeCell ref="A85:A86"/>
    <mergeCell ref="A124:A125"/>
    <mergeCell ref="A2:A3"/>
    <mergeCell ref="A44:A45"/>
    <mergeCell ref="C2:F2"/>
    <mergeCell ref="C44:F44"/>
    <mergeCell ref="O124:R124"/>
    <mergeCell ref="K2:N2"/>
    <mergeCell ref="O2:R2"/>
    <mergeCell ref="K44:N44"/>
    <mergeCell ref="O44:R44"/>
    <mergeCell ref="K85:N85"/>
    <mergeCell ref="O85:R85"/>
    <mergeCell ref="K124:N124"/>
    <mergeCell ref="B2:B3"/>
    <mergeCell ref="B44:B45"/>
    <mergeCell ref="B85:B86"/>
    <mergeCell ref="B124:B125"/>
    <mergeCell ref="C85:F85"/>
    <mergeCell ref="C124:F124"/>
  </mergeCells>
  <printOptions/>
  <pageMargins left="0.75" right="0.75" top="0.6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2008/09 by Regions</oddHeader>
  </headerFooter>
  <rowBreaks count="2" manualBreakCount="2">
    <brk id="39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Lazaro Lucas. Mafie</cp:lastModifiedBy>
  <cp:lastPrinted>2018-01-09T12:16:09Z</cp:lastPrinted>
  <dcterms:created xsi:type="dcterms:W3CDTF">2006-12-06T22:38:00Z</dcterms:created>
  <dcterms:modified xsi:type="dcterms:W3CDTF">2021-08-18T05:43:45Z</dcterms:modified>
  <cp:category/>
  <cp:version/>
  <cp:contentType/>
  <cp:contentStatus/>
</cp:coreProperties>
</file>